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2"/>
  </bookViews>
  <sheets>
    <sheet name="GS Court" sheetId="1" r:id="rId1"/>
    <sheet name="Magistrate Court" sheetId="2" r:id="rId2"/>
    <sheet name="Municipal Court A" sheetId="3" r:id="rId3"/>
    <sheet name="Attachment M" sheetId="4" state="hidden" r:id="rId4"/>
  </sheets>
  <definedNames>
    <definedName name="_xlnm.Print_Area" localSheetId="0">'GS Court'!$A$1:$Y$61</definedName>
    <definedName name="_xlnm.Print_Area" localSheetId="1">'Magistrate Court'!$A$1:$AQ$53</definedName>
  </definedNames>
  <calcPr fullCalcOnLoad="1"/>
</workbook>
</file>

<file path=xl/comments1.xml><?xml version="1.0" encoding="utf-8"?>
<comments xmlns="http://schemas.openxmlformats.org/spreadsheetml/2006/main">
  <authors>
    <author>Leverette</author>
    <author>SCJD</author>
    <author>Leverette, Terry</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color indexed="10"/>
            <rFont val="Tahoma"/>
            <family val="2"/>
          </rPr>
          <t xml:space="preserve">5. § 14-1-240 Surcharge on all convictions, Criminal Justice Academy Funding
</t>
        </r>
        <r>
          <rPr>
            <b/>
            <sz val="12"/>
            <rFont val="Tahoma"/>
            <family val="2"/>
          </rPr>
          <t xml:space="preserve">
</t>
        </r>
        <r>
          <rPr>
            <sz val="12"/>
            <rFont val="Tahoma"/>
            <family val="2"/>
          </rPr>
          <t xml:space="preserve">"Section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
</t>
        </r>
        <r>
          <rPr>
            <b/>
            <sz val="12"/>
            <rFont val="Tahoma"/>
            <family val="2"/>
          </rPr>
          <t xml:space="preserve"> 
</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58" authorId="2">
      <text>
        <r>
          <rPr>
            <b/>
            <sz val="12"/>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Z20" authorId="2">
      <text>
        <r>
          <rPr>
            <b/>
            <sz val="12"/>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59"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BB20"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 ENTER TOTAL BOND AMOUNT</t>
        </r>
        <r>
          <rPr>
            <sz val="8"/>
            <rFont val="Tahoma"/>
            <family val="0"/>
          </rPr>
          <t xml:space="preserve">
</t>
        </r>
      </text>
    </comment>
    <comment ref="A45"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39"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6"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3"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8"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4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0"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7"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0"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1"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1"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2"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7"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6"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B19" authorId="3">
      <text>
        <r>
          <rPr>
            <b/>
            <sz val="9"/>
            <rFont val="Tahoma"/>
            <family val="0"/>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rFont val="Tahoma"/>
            <family val="0"/>
          </rPr>
          <t xml:space="preserve">
</t>
        </r>
      </text>
    </comment>
    <comment ref="A54" authorId="3">
      <text>
        <r>
          <rPr>
            <b/>
            <sz val="12"/>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5" authorId="3">
      <text>
        <r>
          <rPr>
            <b/>
            <sz val="12"/>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rFont val="Times New Roman"/>
            <family val="1"/>
          </rPr>
          <t xml:space="preserve"> Ten percent of the fine must be remitted to the county governing body in which the charge was disposed, or the municipality if the charge was disposed in municipal court. </t>
        </r>
      </text>
    </comment>
    <comment ref="BF19" authorId="3">
      <text>
        <r>
          <rPr>
            <b/>
            <sz val="12"/>
            <rFont val="Times New Roman"/>
            <family val="1"/>
          </rPr>
          <t xml:space="preserve">(E)    A person who violates the provisions of this section </t>
        </r>
        <r>
          <rPr>
            <b/>
            <sz val="12"/>
            <color indexed="10"/>
            <rFont val="Times New Roman"/>
            <family val="1"/>
          </rPr>
          <t xml:space="preserve">must be fined twenty-five dollars, </t>
        </r>
        <r>
          <rPr>
            <b/>
            <sz val="12"/>
            <rFont val="Times New Roman"/>
            <family val="1"/>
          </rPr>
          <t xml:space="preserve">all or part of which may not be suspended. In addition no court costs, assessments, surcharges, or points may be assessed against the person or his driving record." </t>
        </r>
        <r>
          <rPr>
            <sz val="9"/>
            <rFont val="Tahoma"/>
            <family val="2"/>
          </rPr>
          <t xml:space="preserve">
</t>
        </r>
      </text>
    </comment>
  </commentList>
</comments>
</file>

<file path=xl/comments3.xml><?xml version="1.0" encoding="utf-8"?>
<comments xmlns="http://schemas.openxmlformats.org/spreadsheetml/2006/main">
  <authors>
    <author>tleverette</author>
    <author>Leverette</author>
    <author>Leverette, Terry</author>
    <author>SCJD</author>
  </authors>
  <commentList>
    <comment ref="A4" authorId="0">
      <text>
        <r>
          <rPr>
            <b/>
            <sz val="8"/>
            <rFont val="Tahoma"/>
            <family val="0"/>
          </rPr>
          <t>IF BOND ESTREATEMENT ENTER TOTAL BOND AMOUNT</t>
        </r>
        <r>
          <rPr>
            <sz val="8"/>
            <rFont val="Tahoma"/>
            <family val="0"/>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T19" authorId="1">
      <text>
        <r>
          <rPr>
            <b/>
            <sz val="14"/>
            <color indexed="10"/>
            <rFont val="Tahoma"/>
            <family val="2"/>
          </rPr>
          <t>Civil Penalty with Assessments</t>
        </r>
      </text>
    </comment>
    <comment ref="AX19"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B19" authorId="2">
      <text>
        <r>
          <rPr>
            <b/>
            <sz val="9"/>
            <rFont val="Tahoma"/>
            <family val="0"/>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rFont val="Tahoma"/>
            <family val="0"/>
          </rPr>
          <t xml:space="preserve">
</t>
        </r>
      </text>
    </comment>
    <comment ref="BF19" authorId="2">
      <text>
        <r>
          <rPr>
            <b/>
            <sz val="12"/>
            <rFont val="Times New Roman"/>
            <family val="1"/>
          </rPr>
          <t xml:space="preserve">(E)    A person who violates the provisions of this section </t>
        </r>
        <r>
          <rPr>
            <b/>
            <sz val="12"/>
            <color indexed="10"/>
            <rFont val="Times New Roman"/>
            <family val="1"/>
          </rPr>
          <t xml:space="preserve">must be fined twenty-five dollars, </t>
        </r>
        <r>
          <rPr>
            <b/>
            <sz val="12"/>
            <rFont val="Times New Roman"/>
            <family val="1"/>
          </rPr>
          <t xml:space="preserve">all or part of which may not be suspended. In addition no court costs, assessments, surcharges, or points may be assessed against the person or his driving record." </t>
        </r>
        <r>
          <rPr>
            <sz val="9"/>
            <rFont val="Tahoma"/>
            <family val="2"/>
          </rPr>
          <t xml:space="preserve">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J35"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36"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37" authorId="3">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39"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40"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1" authorId="1">
      <text>
        <r>
          <rPr>
            <sz val="1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rFont val="Tahoma"/>
            <family val="2"/>
          </rPr>
          <t xml:space="preserve">
</t>
        </r>
      </text>
    </comment>
    <comment ref="A45"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6" authorId="1">
      <text>
        <r>
          <rPr>
            <b/>
            <sz val="12"/>
            <color indexed="10"/>
            <rFont val="Tahoma"/>
            <family val="2"/>
          </rPr>
          <t>Municipal Judges' criminal fines, penalties, or forfeitures, Section 14-25-85</t>
        </r>
        <r>
          <rPr>
            <b/>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rFont val="Tahoma"/>
            <family val="0"/>
          </rPr>
          <t xml:space="preserve">
</t>
        </r>
        <r>
          <rPr>
            <sz val="8"/>
            <rFont val="Tahoma"/>
            <family val="0"/>
          </rPr>
          <t xml:space="preserve">
</t>
        </r>
      </text>
    </comment>
    <comment ref="A47"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8"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4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0"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1"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2"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53"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4" authorId="2">
      <text>
        <r>
          <rPr>
            <b/>
            <sz val="12"/>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5" authorId="2">
      <text>
        <r>
          <rPr>
            <b/>
            <sz val="12"/>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rFont val="Times New Roman"/>
            <family val="1"/>
          </rPr>
          <t xml:space="preserve"> Ten percent of the fine must be remitted to the county governing body in which the charge was disposed, or the municipality if the charge was disposed in municipal court. </t>
        </r>
      </text>
    </comment>
    <comment ref="A56"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<sst xmlns="http://schemas.openxmlformats.org/spreadsheetml/2006/main" count="422" uniqueCount="136">
  <si>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</si>
  <si>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</si>
  <si>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</si>
  <si>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</si>
  <si>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</si>
  <si>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</si>
  <si>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</si>
  <si>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</si>
  <si>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</si>
  <si>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</si>
  <si>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</si>
  <si>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</si>
  <si>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</si>
  <si>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</si>
  <si>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</si>
  <si>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</si>
  <si>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</si>
  <si>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</si>
  <si>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</si>
  <si>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</si>
  <si>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</si>
  <si>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</si>
  <si>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</si>
  <si>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</si>
  <si>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</si>
  <si>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</si>
  <si>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</si>
  <si>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</si>
  <si>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</si>
  <si>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</si>
  <si>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</si>
  <si>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</si>
  <si>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</si>
  <si>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</si>
  <si>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</si>
  <si>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</si>
  <si>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</si>
  <si>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</si>
  <si>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</si>
  <si>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</si>
  <si>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</si>
  <si>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</si>
  <si>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</si>
  <si>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</si>
  <si>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</si>
  <si>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</si>
  <si>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</si>
  <si>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</si>
  <si>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</si>
  <si>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</si>
  <si>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</si>
  <si>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</si>
  <si>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</si>
  <si>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</si>
  <si>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</si>
  <si>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</si>
  <si>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</si>
  <si>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</si>
  <si>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</si>
  <si>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</si>
  <si>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</si>
  <si>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</si>
  <si>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</si>
  <si>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</si>
  <si>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</si>
  <si>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</si>
  <si>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</si>
  <si>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</si>
  <si>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</si>
  <si>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</si>
  <si>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</si>
  <si>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</si>
  <si>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</si>
  <si>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</si>
  <si>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</si>
  <si>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</si>
  <si>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</si>
  <si>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</si>
  <si>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</si>
  <si>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</si>
  <si>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</si>
  <si>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</si>
  <si>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</si>
  <si>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</si>
  <si>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</si>
  <si>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</si>
  <si>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</si>
  <si>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</si>
  <si>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</si>
  <si>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</si>
  <si>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</si>
  <si>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</si>
  <si>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</si>
  <si>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</si>
  <si>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</si>
  <si>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</si>
  <si>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</si>
  <si>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</si>
  <si>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</si>
  <si>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</si>
  <si>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</si>
  <si>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</si>
  <si>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</si>
  <si>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</si>
  <si>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</si>
  <si>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</si>
  <si>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</si>
  <si>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</si>
  <si>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</si>
  <si>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</si>
  <si>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</si>
  <si>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</si>
  <si>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</si>
  <si>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</si>
  <si>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</si>
  <si>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</si>
  <si>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</si>
  <si>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</si>
  <si>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</si>
  <si>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</si>
  <si>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</si>
  <si>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</si>
  <si>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</si>
  <si>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</si>
  <si>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</si>
  <si>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</si>
  <si>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</si>
  <si>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</si>
  <si>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</si>
  <si>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</si>
  <si>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</si>
  <si>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</si>
  <si>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</si>
  <si>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</si>
  <si>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LAST UPDATED 06/01/2017</t>
  </si>
  <si>
    <t>UPDATED 06/01/2017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</si>
</sst>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quot;$&quot;#,##0.000_);[Red]\(&quot;$&quot;#,##0.000\)"/>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_);_(&quot;$&quot;* \(#,##0.0000\);_(&quot;$&quot;* &quot;-&quot;????_);_(@_)"/>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b/>
      <u val="single"/>
      <sz val="12"/>
      <color indexed="10"/>
      <name val="Tahoma"/>
      <family val="2"/>
    </font>
    <font>
      <b/>
      <sz val="14"/>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sz val="12"/>
      <color indexed="39"/>
      <name val="Tahoma"/>
      <family val="2"/>
    </font>
    <font>
      <b/>
      <sz val="12"/>
      <color indexed="12"/>
      <name val="Tahoma"/>
      <family val="2"/>
    </font>
    <font>
      <b/>
      <sz val="11"/>
      <name val="Tahoma"/>
      <family val="2"/>
    </font>
    <font>
      <b/>
      <sz val="11"/>
      <color indexed="10"/>
      <name val="Tahoma"/>
      <family val="2"/>
    </font>
    <font>
      <sz val="12"/>
      <color indexed="12"/>
      <name val="Tahoma"/>
      <family val="2"/>
    </font>
    <font>
      <b/>
      <sz val="11"/>
      <color indexed="12"/>
      <name val="Tahoma"/>
      <family val="2"/>
    </font>
    <font>
      <b/>
      <sz val="9"/>
      <name val="Tahoma"/>
      <family val="2"/>
    </font>
    <font>
      <b/>
      <sz val="12"/>
      <name val="Arial"/>
      <family val="2"/>
    </font>
    <font>
      <b/>
      <i/>
      <sz val="10"/>
      <color indexed="53"/>
      <name val="Arial"/>
      <family val="2"/>
    </font>
    <font>
      <b/>
      <sz val="12"/>
      <name val="Times New Roman"/>
      <family val="1"/>
    </font>
    <font>
      <b/>
      <sz val="12"/>
      <color indexed="10"/>
      <name val="Times New Roman"/>
      <family val="1"/>
    </font>
    <font>
      <sz val="11"/>
      <name val="Tahoma"/>
      <family val="2"/>
    </font>
    <font>
      <sz val="11"/>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b/>
      <sz val="9"/>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3999302387238"/>
        <bgColor indexed="64"/>
      </patternFill>
    </fill>
    <fill>
      <patternFill patternType="solid">
        <fgColor rgb="FFFF0000"/>
        <bgColor indexed="64"/>
      </patternFill>
    </fill>
    <fill>
      <patternFill patternType="solid">
        <fgColor theme="9" tint="-0.24997000396251678"/>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hair"/>
      <right style="hair"/>
      <top style="hair"/>
      <bottom/>
    </border>
    <border>
      <left/>
      <right style="medium"/>
      <top style="hair"/>
      <bottom style="hair"/>
    </border>
    <border>
      <left style="hair"/>
      <right style="thick"/>
      <top style="hair"/>
      <bottom style="hair"/>
    </border>
    <border>
      <left/>
      <right style="medium"/>
      <top style="hair"/>
      <bottom/>
    </border>
    <border>
      <left/>
      <right style="medium"/>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indexed="10"/>
      </left>
      <right style="mediumDashed">
        <color indexed="10"/>
      </right>
      <top style="mediumDashed">
        <color indexed="10"/>
      </top>
      <bottom style="mediumDashed">
        <color indexed="10"/>
      </bottom>
    </border>
    <border>
      <left style="hair"/>
      <right/>
      <top style="hair"/>
      <bottom style="hair"/>
    </border>
    <border>
      <left style="hair"/>
      <right/>
      <top/>
      <bottom style="hair"/>
    </border>
    <border>
      <left style="hair"/>
      <right style="thick"/>
      <top/>
      <bottom style="hair"/>
    </border>
    <border>
      <left/>
      <right style="hair"/>
      <top style="hair"/>
      <bottom style="hair"/>
    </border>
    <border>
      <left/>
      <right style="medium"/>
      <top/>
      <bottom style="medium"/>
    </border>
    <border>
      <left/>
      <right style="hair"/>
      <top style="medium"/>
      <bottom style="hair"/>
    </border>
    <border>
      <left/>
      <right style="hair"/>
      <top style="hair"/>
      <bottom/>
    </border>
    <border>
      <left/>
      <right style="hair"/>
      <top/>
      <bottom style="hair"/>
    </border>
    <border>
      <left style="medium"/>
      <right style="thick"/>
      <top style="thick"/>
      <bottom style="medium"/>
    </border>
    <border>
      <left style="hair"/>
      <right style="thick"/>
      <top style="medium"/>
      <bottom style="hair"/>
    </border>
    <border>
      <left style="hair"/>
      <right style="thick"/>
      <top style="hair"/>
      <bottom/>
    </border>
    <border>
      <left style="mediumDashDot">
        <color rgb="FFFF0000"/>
      </left>
      <right style="thick"/>
      <top style="mediumDashDot">
        <color rgb="FFFF0000"/>
      </top>
      <bottom style="mediumDashDot">
        <color rgb="FFFF0000"/>
      </bottom>
    </border>
    <border>
      <left style="mediumDashed">
        <color rgb="FFFF0000"/>
      </left>
      <right style="thick"/>
      <top style="mediumDashed">
        <color rgb="FFFF0000"/>
      </top>
      <bottom style="mediumDashed">
        <color rgb="FFFF0000"/>
      </bottom>
    </border>
    <border>
      <left style="medium"/>
      <right/>
      <top/>
      <bottom style="medium"/>
    </border>
    <border>
      <left style="hair"/>
      <right/>
      <top style="medium"/>
      <bottom style="hair"/>
    </border>
    <border>
      <left style="hair"/>
      <right/>
      <top style="hair"/>
      <bottom/>
    </border>
    <border>
      <left style="mediumDashDot">
        <color rgb="FFFF0000"/>
      </left>
      <right/>
      <top style="mediumDashDot">
        <color rgb="FFFF0000"/>
      </top>
      <bottom style="mediumDashDot">
        <color rgb="FFFF000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thick">
        <color rgb="FFFF0000"/>
      </left>
      <right style="hair"/>
      <top style="medium"/>
      <bottom style="hair"/>
    </border>
    <border>
      <left style="thick">
        <color rgb="FFFF0000"/>
      </left>
      <right style="hair"/>
      <top style="hair"/>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thick">
        <color rgb="FFFF0000"/>
      </left>
      <right style="hair"/>
      <top/>
      <bottom style="hair"/>
    </border>
    <border>
      <left style="mediumDashed">
        <color rgb="FFFF0000"/>
      </left>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Dashed">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thick">
        <color rgb="FFFF0000"/>
      </left>
      <right style="medium"/>
      <top style="thick"/>
      <bottom style="medium"/>
    </border>
    <border>
      <left style="thick"/>
      <right style="hair"/>
      <top style="hair"/>
      <bottom style="hair"/>
    </border>
    <border>
      <left style="hair"/>
      <right style="hair"/>
      <top style="hair"/>
      <bottom style="mediumDashDot">
        <color rgb="FFFF0000"/>
      </bottom>
    </border>
    <border>
      <left style="hair"/>
      <right/>
      <top style="hair"/>
      <bottom style="mediumDashDot">
        <color rgb="FFFF0000"/>
      </bottom>
    </border>
    <border>
      <left/>
      <right style="hair"/>
      <top style="hair"/>
      <bottom style="mediumDashDot">
        <color rgb="FFFF0000"/>
      </bottom>
    </border>
    <border>
      <left style="hair"/>
      <right style="thick">
        <color rgb="FFFF0000"/>
      </right>
      <top style="hair"/>
      <bottom style="mediumDashDot">
        <color rgb="FFFF0000"/>
      </bottom>
    </border>
    <border>
      <left style="thick">
        <color rgb="FFFF0000"/>
      </left>
      <right style="hair"/>
      <top style="hair"/>
      <bottom style="mediumDashDot">
        <color rgb="FFFF0000"/>
      </bottom>
    </border>
    <border>
      <left style="thick"/>
      <right style="hair"/>
      <top style="hair"/>
      <bottom style="mediumDashDot">
        <color rgb="FFFF0000"/>
      </bottom>
    </border>
    <border>
      <left style="hair"/>
      <right style="thick"/>
      <top style="hair"/>
      <bottom style="mediumDashDot">
        <color rgb="FFFF0000"/>
      </bottom>
    </border>
    <border>
      <left style="hair"/>
      <right style="hair"/>
      <top style="hair"/>
      <bottom style="slantDashDot">
        <color rgb="FFFF0000"/>
      </bottom>
    </border>
    <border>
      <left style="thick">
        <color rgb="FFFF0000"/>
      </left>
      <right style="hair"/>
      <top style="hair"/>
      <bottom style="slantDashDot">
        <color rgb="FFFF0000"/>
      </bottom>
    </border>
    <border>
      <left style="hair"/>
      <right>
        <color indexed="63"/>
      </right>
      <top style="hair"/>
      <bottom style="slantDashDot">
        <color rgb="FFFF0000"/>
      </bottom>
    </border>
    <border>
      <left style="medium"/>
      <right style="hair"/>
      <top style="medium"/>
      <bottom style="hair"/>
    </border>
    <border>
      <left style="medium"/>
      <right style="hair"/>
      <top style="hair"/>
      <bottom style="hair"/>
    </border>
    <border>
      <left style="medium"/>
      <right style="hair"/>
      <top style="hair"/>
      <bottom/>
    </border>
    <border>
      <left style="medium"/>
      <right style="hair"/>
      <top/>
      <bottom style="hair"/>
    </border>
    <border>
      <left style="medium"/>
      <right style="hair"/>
      <top style="hair"/>
      <bottom style="slantDashDot">
        <color rgb="FFFF0000"/>
      </bottom>
    </border>
    <border>
      <left>
        <color indexed="63"/>
      </left>
      <right>
        <color indexed="63"/>
      </right>
      <top>
        <color indexed="63"/>
      </top>
      <bottom style="thick">
        <color rgb="FFFF0000"/>
      </bottom>
    </border>
    <border>
      <left style="thick"/>
      <right/>
      <top style="thick"/>
      <bottom/>
    </border>
    <border>
      <left/>
      <right/>
      <top style="thick"/>
      <bottom/>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
      <left style="hair"/>
      <right style="medium"/>
      <top style="medium"/>
      <bottom style="hair"/>
    </border>
    <border>
      <left style="hair"/>
      <right style="medium"/>
      <top style="hair"/>
      <bottom style="hair"/>
    </border>
    <border>
      <left style="hair"/>
      <right style="medium"/>
      <top style="hair"/>
      <bottom/>
    </border>
    <border>
      <left style="mediumDashDot">
        <color rgb="FFFF0000"/>
      </left>
      <right style="medium"/>
      <top style="mediumDashDot">
        <color rgb="FFFF0000"/>
      </top>
      <bottom style="mediumDashDot">
        <color rgb="FFFF0000"/>
      </bottom>
    </border>
    <border>
      <left style="hair"/>
      <right style="medium"/>
      <top/>
      <bottom style="hair"/>
    </border>
    <border>
      <left style="hair"/>
      <right style="thick"/>
      <top style="hair"/>
      <bottom style="slantDashDot">
        <color rgb="FFFF0000"/>
      </bottom>
    </border>
    <border>
      <left>
        <color indexed="63"/>
      </left>
      <right style="hair"/>
      <top style="hair"/>
      <bottom style="slantDashDot">
        <color rgb="FFFF0000"/>
      </bottom>
    </border>
    <border>
      <left style="mediumDashed">
        <color rgb="FFFF0000"/>
      </left>
      <right style="medium"/>
      <top style="mediumDashed">
        <color rgb="FFFF0000"/>
      </top>
      <bottom style="mediumDashed">
        <color rgb="FFFF0000"/>
      </bottom>
    </border>
    <border>
      <left style="hair"/>
      <right style="medium"/>
      <top style="hair"/>
      <bottom style="slantDashDot">
        <color rgb="FFFF0000"/>
      </bottom>
    </border>
    <border>
      <left style="medium"/>
      <right style="thick"/>
      <top style="thick">
        <color rgb="FFFF0000"/>
      </top>
      <bottom style="medium"/>
    </border>
    <border>
      <left style="thick"/>
      <right/>
      <top style="thick"/>
      <bottom style="thick"/>
    </border>
    <border>
      <left/>
      <right style="thick"/>
      <top style="thick"/>
      <bottom style="thick"/>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color rgb="FFFF0000"/>
      </right>
      <top style="thick">
        <color rgb="FFFF0000"/>
      </top>
      <bottom style="thick">
        <color rgb="FFFF0000"/>
      </bottom>
    </border>
    <border>
      <left style="thick"/>
      <right style="thick"/>
      <top style="thick"/>
      <bottom style="thick"/>
    </border>
    <border>
      <left style="thick">
        <color rgb="FFFF0000"/>
      </left>
      <right/>
      <top style="thick"/>
      <bottom style="thick"/>
    </border>
    <border>
      <left style="thick">
        <color rgb="FFFF0000"/>
      </left>
      <right style="thick">
        <color rgb="FFFF0000"/>
      </right>
      <top style="thick">
        <color rgb="FFFF0000"/>
      </top>
      <bottom/>
    </border>
    <border>
      <left/>
      <right style="thick">
        <color rgb="FFFF0000"/>
      </right>
      <top style="thick"/>
      <bottom style="thick"/>
    </border>
    <border>
      <left/>
      <right/>
      <top/>
      <bottom style="thick"/>
    </border>
    <border>
      <left style="thick">
        <color rgb="FFFF0000"/>
      </left>
      <right style="thick"/>
      <top/>
      <bottom style="thick"/>
    </border>
    <border>
      <left style="thick"/>
      <right style="thick">
        <color rgb="FFFF0000"/>
      </right>
      <top/>
      <bottom style="thick"/>
    </border>
    <border>
      <left>
        <color indexed="63"/>
      </left>
      <right style="thick"/>
      <top style="hair"/>
      <bottom style="thick"/>
    </border>
    <border>
      <left style="thick"/>
      <right style="hair"/>
      <top style="hair"/>
      <bottom style="thick"/>
    </border>
    <border>
      <left style="thick"/>
      <right/>
      <top style="thick">
        <color rgb="FFFF0000"/>
      </top>
      <bottom/>
    </border>
    <border>
      <left/>
      <right style="thick">
        <color rgb="FFFF0000"/>
      </right>
      <top style="thick">
        <color rgb="FFFF0000"/>
      </top>
      <bottom/>
    </border>
    <border>
      <left style="thick"/>
      <right/>
      <top/>
      <bottom style="thick"/>
    </border>
    <border>
      <left/>
      <right style="thick">
        <color rgb="FFFF0000"/>
      </right>
      <top/>
      <bottom style="thick"/>
    </border>
    <border>
      <left style="thick">
        <color rgb="FFFF0000"/>
      </left>
      <right/>
      <top style="thick"/>
      <bottom/>
    </border>
    <border>
      <left/>
      <right style="thick"/>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91">
    <xf numFmtId="0" fontId="0" fillId="0" borderId="0" xfId="0" applyAlignment="1">
      <alignment/>
    </xf>
    <xf numFmtId="8" fontId="0" fillId="0" borderId="0" xfId="0" applyNumberFormat="1" applyAlignment="1">
      <alignment/>
    </xf>
    <xf numFmtId="44" fontId="0" fillId="0" borderId="0" xfId="44" applyFont="1" applyAlignment="1">
      <alignment/>
    </xf>
    <xf numFmtId="44" fontId="0" fillId="33" borderId="10" xfId="44" applyFont="1" applyFill="1" applyBorder="1" applyAlignment="1">
      <alignment/>
    </xf>
    <xf numFmtId="0" fontId="2" fillId="0" borderId="11" xfId="0" applyFont="1" applyBorder="1" applyAlignment="1">
      <alignment horizontal="center" vertical="center" wrapText="1"/>
    </xf>
    <xf numFmtId="44" fontId="0" fillId="0" borderId="10" xfId="44" applyFont="1" applyBorder="1" applyAlignment="1">
      <alignment/>
    </xf>
    <xf numFmtId="44" fontId="0" fillId="0" borderId="12" xfId="44" applyFont="1" applyBorder="1" applyAlignment="1">
      <alignment/>
    </xf>
    <xf numFmtId="44" fontId="0" fillId="0" borderId="13" xfId="44" applyFont="1" applyBorder="1" applyAlignment="1">
      <alignment/>
    </xf>
    <xf numFmtId="44" fontId="0" fillId="0" borderId="13" xfId="44" applyFont="1" applyBorder="1" applyAlignment="1">
      <alignment/>
    </xf>
    <xf numFmtId="44" fontId="5" fillId="0" borderId="13" xfId="44" applyFont="1" applyBorder="1" applyAlignment="1">
      <alignment/>
    </xf>
    <xf numFmtId="44" fontId="0" fillId="33" borderId="13" xfId="44" applyFont="1" applyFill="1" applyBorder="1" applyAlignment="1">
      <alignment/>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9" fillId="33" borderId="0" xfId="0" applyFont="1" applyFill="1" applyAlignment="1">
      <alignment/>
    </xf>
    <xf numFmtId="44" fontId="0" fillId="0" borderId="0" xfId="0" applyNumberFormat="1" applyAlignment="1">
      <alignment/>
    </xf>
    <xf numFmtId="0" fontId="10" fillId="0" borderId="0" xfId="0" applyFont="1" applyAlignment="1">
      <alignment horizontal="right"/>
    </xf>
    <xf numFmtId="44" fontId="10" fillId="0" borderId="13" xfId="44" applyFont="1" applyBorder="1" applyAlignment="1">
      <alignment/>
    </xf>
    <xf numFmtId="44" fontId="4" fillId="0" borderId="13" xfId="44" applyFont="1" applyBorder="1" applyAlignment="1">
      <alignment/>
    </xf>
    <xf numFmtId="44" fontId="0" fillId="0" borderId="14" xfId="44" applyFont="1" applyBorder="1" applyAlignment="1">
      <alignment/>
    </xf>
    <xf numFmtId="0" fontId="3" fillId="0" borderId="15" xfId="0" applyFont="1" applyBorder="1" applyAlignment="1">
      <alignment/>
    </xf>
    <xf numFmtId="0" fontId="3" fillId="0" borderId="15" xfId="0" applyFont="1" applyBorder="1" applyAlignment="1">
      <alignment horizontal="right"/>
    </xf>
    <xf numFmtId="8" fontId="2" fillId="0" borderId="15" xfId="0" applyNumberFormat="1" applyFont="1" applyBorder="1" applyAlignment="1">
      <alignment/>
    </xf>
    <xf numFmtId="8" fontId="6" fillId="0" borderId="15" xfId="0" applyNumberFormat="1" applyFont="1" applyBorder="1" applyAlignment="1">
      <alignment/>
    </xf>
    <xf numFmtId="0" fontId="2" fillId="0" borderId="15" xfId="0" applyFont="1" applyBorder="1" applyAlignment="1">
      <alignment/>
    </xf>
    <xf numFmtId="0" fontId="6" fillId="0" borderId="15" xfId="0" applyFont="1" applyBorder="1" applyAlignment="1">
      <alignment/>
    </xf>
    <xf numFmtId="0" fontId="4" fillId="0" borderId="13" xfId="0" applyFont="1" applyBorder="1" applyAlignment="1">
      <alignment horizontal="right"/>
    </xf>
    <xf numFmtId="44" fontId="10" fillId="34" borderId="16" xfId="44" applyFont="1" applyFill="1" applyBorder="1" applyAlignment="1">
      <alignment/>
    </xf>
    <xf numFmtId="44" fontId="0" fillId="34" borderId="16" xfId="44" applyFont="1" applyFill="1" applyBorder="1" applyAlignment="1">
      <alignment/>
    </xf>
    <xf numFmtId="8" fontId="0" fillId="34" borderId="13" xfId="44" applyNumberFormat="1" applyFont="1" applyFill="1" applyBorder="1" applyAlignment="1">
      <alignment/>
    </xf>
    <xf numFmtId="44" fontId="77" fillId="0" borderId="13" xfId="44" applyFont="1" applyBorder="1" applyAlignment="1">
      <alignment/>
    </xf>
    <xf numFmtId="44" fontId="77" fillId="34" borderId="13" xfId="44" applyFont="1" applyFill="1" applyBorder="1" applyAlignment="1">
      <alignment/>
    </xf>
    <xf numFmtId="44" fontId="77" fillId="34" borderId="16" xfId="44" applyFont="1" applyFill="1" applyBorder="1" applyAlignment="1">
      <alignment/>
    </xf>
    <xf numFmtId="0" fontId="2" fillId="33" borderId="15" xfId="0" applyFont="1" applyFill="1" applyBorder="1" applyAlignment="1">
      <alignment/>
    </xf>
    <xf numFmtId="0" fontId="78" fillId="0" borderId="15" xfId="0" applyFont="1" applyBorder="1" applyAlignment="1">
      <alignment/>
    </xf>
    <xf numFmtId="0" fontId="79" fillId="0" borderId="15" xfId="0" applyFont="1" applyBorder="1" applyAlignment="1">
      <alignment/>
    </xf>
    <xf numFmtId="8" fontId="0" fillId="0" borderId="13" xfId="44" applyNumberFormat="1" applyFont="1" applyBorder="1" applyAlignment="1">
      <alignment/>
    </xf>
    <xf numFmtId="44" fontId="0" fillId="34" borderId="13" xfId="44" applyNumberFormat="1" applyFont="1" applyFill="1" applyBorder="1" applyAlignment="1">
      <alignment/>
    </xf>
    <xf numFmtId="44" fontId="77" fillId="33" borderId="13" xfId="44" applyFont="1" applyFill="1" applyBorder="1" applyAlignment="1">
      <alignment/>
    </xf>
    <xf numFmtId="0" fontId="2" fillId="0" borderId="17" xfId="0" applyFont="1" applyBorder="1" applyAlignment="1">
      <alignment/>
    </xf>
    <xf numFmtId="0" fontId="6" fillId="0" borderId="18" xfId="0" applyFont="1" applyBorder="1" applyAlignment="1">
      <alignment/>
    </xf>
    <xf numFmtId="44" fontId="0" fillId="0" borderId="10" xfId="44" applyFont="1" applyBorder="1" applyAlignment="1">
      <alignment/>
    </xf>
    <xf numFmtId="10" fontId="3" fillId="0" borderId="19" xfId="0" applyNumberFormat="1" applyFont="1" applyBorder="1" applyAlignment="1">
      <alignment/>
    </xf>
    <xf numFmtId="44" fontId="0" fillId="0" borderId="20" xfId="44" applyFont="1" applyBorder="1" applyAlignment="1">
      <alignment horizontal="left"/>
    </xf>
    <xf numFmtId="44" fontId="0" fillId="0" borderId="20" xfId="44" applyFont="1" applyBorder="1" applyAlignment="1">
      <alignment/>
    </xf>
    <xf numFmtId="8" fontId="2" fillId="0" borderId="17" xfId="0" applyNumberFormat="1" applyFont="1" applyBorder="1" applyAlignment="1">
      <alignment/>
    </xf>
    <xf numFmtId="0" fontId="3" fillId="0" borderId="18" xfId="0" applyFont="1" applyBorder="1" applyAlignment="1">
      <alignment horizontal="center"/>
    </xf>
    <xf numFmtId="0" fontId="3" fillId="0" borderId="19" xfId="0" applyFont="1" applyBorder="1" applyAlignment="1">
      <alignment horizontal="left"/>
    </xf>
    <xf numFmtId="0" fontId="3" fillId="0" borderId="18" xfId="0" applyFont="1" applyBorder="1" applyAlignment="1">
      <alignment/>
    </xf>
    <xf numFmtId="0" fontId="3" fillId="0" borderId="21" xfId="0" applyFont="1" applyBorder="1" applyAlignment="1">
      <alignment horizontal="center"/>
    </xf>
    <xf numFmtId="44" fontId="0" fillId="0" borderId="22" xfId="44" applyFont="1" applyBorder="1" applyAlignment="1">
      <alignment/>
    </xf>
    <xf numFmtId="44" fontId="5" fillId="0" borderId="10" xfId="44" applyFont="1" applyBorder="1" applyAlignment="1">
      <alignment/>
    </xf>
    <xf numFmtId="0" fontId="4" fillId="35" borderId="23" xfId="0" applyFont="1" applyFill="1" applyBorder="1" applyAlignment="1" applyProtection="1">
      <alignment horizontal="right"/>
      <protection locked="0"/>
    </xf>
    <xf numFmtId="44" fontId="4" fillId="35" borderId="23" xfId="0" applyNumberFormat="1" applyFont="1" applyFill="1" applyBorder="1" applyAlignment="1" applyProtection="1">
      <alignment/>
      <protection locked="0"/>
    </xf>
    <xf numFmtId="44" fontId="4" fillId="35" borderId="23" xfId="44" applyFont="1" applyFill="1" applyBorder="1" applyAlignment="1" applyProtection="1">
      <alignment horizontal="right"/>
      <protection locked="0"/>
    </xf>
    <xf numFmtId="44" fontId="0" fillId="0" borderId="20" xfId="44" applyFont="1" applyBorder="1" applyAlignment="1">
      <alignment horizontal="left"/>
    </xf>
    <xf numFmtId="44" fontId="0" fillId="0" borderId="20" xfId="44" applyFont="1" applyBorder="1" applyAlignment="1">
      <alignment/>
    </xf>
    <xf numFmtId="44" fontId="10" fillId="33" borderId="24" xfId="44" applyFont="1" applyFill="1" applyBorder="1" applyAlignment="1">
      <alignment/>
    </xf>
    <xf numFmtId="44" fontId="0" fillId="33" borderId="24" xfId="44" applyFont="1" applyFill="1" applyBorder="1" applyAlignment="1">
      <alignment/>
    </xf>
    <xf numFmtId="44" fontId="77" fillId="33" borderId="24" xfId="44" applyFont="1" applyFill="1" applyBorder="1" applyAlignment="1">
      <alignment/>
    </xf>
    <xf numFmtId="44" fontId="0" fillId="34" borderId="25" xfId="44" applyFont="1" applyFill="1" applyBorder="1" applyAlignment="1">
      <alignment/>
    </xf>
    <xf numFmtId="44" fontId="0" fillId="34" borderId="26" xfId="44" applyFont="1" applyFill="1" applyBorder="1" applyAlignment="1">
      <alignment/>
    </xf>
    <xf numFmtId="44" fontId="0" fillId="34" borderId="27" xfId="44" applyNumberFormat="1" applyFont="1" applyFill="1" applyBorder="1" applyAlignment="1">
      <alignment/>
    </xf>
    <xf numFmtId="44" fontId="0" fillId="34" borderId="24" xfId="44" applyFont="1" applyFill="1" applyBorder="1" applyAlignment="1">
      <alignment/>
    </xf>
    <xf numFmtId="8" fontId="0" fillId="0" borderId="0" xfId="0" applyNumberFormat="1" applyFont="1" applyAlignment="1">
      <alignment/>
    </xf>
    <xf numFmtId="0" fontId="2" fillId="0" borderId="11" xfId="0" applyFont="1" applyFill="1" applyBorder="1" applyAlignment="1">
      <alignment horizontal="center" vertical="center" wrapText="1"/>
    </xf>
    <xf numFmtId="44" fontId="10" fillId="0" borderId="13" xfId="44" applyFont="1" applyFill="1" applyBorder="1" applyAlignment="1">
      <alignment/>
    </xf>
    <xf numFmtId="44" fontId="0" fillId="0" borderId="13" xfId="44" applyFont="1" applyFill="1" applyBorder="1" applyAlignment="1">
      <alignment/>
    </xf>
    <xf numFmtId="44" fontId="0" fillId="0" borderId="10" xfId="44" applyFont="1" applyFill="1" applyBorder="1" applyAlignment="1">
      <alignment/>
    </xf>
    <xf numFmtId="44" fontId="77" fillId="0" borderId="13" xfId="44" applyFont="1" applyFill="1" applyBorder="1" applyAlignment="1">
      <alignment/>
    </xf>
    <xf numFmtId="0" fontId="2" fillId="0" borderId="28" xfId="0" applyFont="1" applyFill="1" applyBorder="1" applyAlignment="1">
      <alignment horizontal="center" vertical="center" wrapText="1"/>
    </xf>
    <xf numFmtId="44" fontId="0" fillId="0" borderId="29" xfId="44" applyFont="1" applyFill="1" applyBorder="1" applyAlignment="1">
      <alignment/>
    </xf>
    <xf numFmtId="8" fontId="4" fillId="0" borderId="27" xfId="44" applyNumberFormat="1" applyFont="1" applyFill="1" applyBorder="1" applyAlignment="1">
      <alignment/>
    </xf>
    <xf numFmtId="44" fontId="0" fillId="0" borderId="27" xfId="44" applyFont="1" applyFill="1" applyBorder="1" applyAlignment="1">
      <alignment/>
    </xf>
    <xf numFmtId="44" fontId="10" fillId="0" borderId="27" xfId="44" applyFont="1" applyFill="1" applyBorder="1" applyAlignment="1">
      <alignment/>
    </xf>
    <xf numFmtId="44" fontId="0" fillId="0" borderId="30" xfId="44" applyFont="1" applyFill="1" applyBorder="1" applyAlignment="1">
      <alignment/>
    </xf>
    <xf numFmtId="44" fontId="0" fillId="0" borderId="19" xfId="44" applyFont="1" applyFill="1" applyBorder="1" applyAlignment="1">
      <alignment/>
    </xf>
    <xf numFmtId="44" fontId="0" fillId="0" borderId="31" xfId="44" applyFont="1" applyFill="1" applyBorder="1" applyAlignment="1">
      <alignment/>
    </xf>
    <xf numFmtId="44" fontId="0" fillId="0" borderId="27" xfId="44" applyFont="1" applyFill="1" applyBorder="1" applyAlignment="1">
      <alignment/>
    </xf>
    <xf numFmtId="44" fontId="0" fillId="0" borderId="19" xfId="44" applyFont="1" applyFill="1" applyBorder="1" applyAlignment="1">
      <alignment horizontal="left"/>
    </xf>
    <xf numFmtId="44" fontId="0" fillId="0" borderId="21" xfId="44" applyFont="1" applyFill="1" applyBorder="1" applyAlignment="1">
      <alignment/>
    </xf>
    <xf numFmtId="44" fontId="0" fillId="0" borderId="20" xfId="44" applyFont="1" applyFill="1" applyBorder="1" applyAlignment="1">
      <alignment/>
    </xf>
    <xf numFmtId="44" fontId="0" fillId="0" borderId="20" xfId="44" applyFont="1" applyFill="1" applyBorder="1" applyAlignment="1">
      <alignment horizontal="left"/>
    </xf>
    <xf numFmtId="44" fontId="4" fillId="0" borderId="27" xfId="44" applyFont="1" applyFill="1" applyBorder="1" applyAlignment="1">
      <alignment/>
    </xf>
    <xf numFmtId="44" fontId="0" fillId="0" borderId="19" xfId="44" applyFont="1" applyFill="1" applyBorder="1" applyAlignment="1">
      <alignment/>
    </xf>
    <xf numFmtId="44" fontId="0" fillId="0" borderId="31" xfId="44" applyFont="1" applyFill="1" applyBorder="1" applyAlignment="1">
      <alignment/>
    </xf>
    <xf numFmtId="8" fontId="0" fillId="0" borderId="13"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0" fontId="2" fillId="0" borderId="32" xfId="0" applyFont="1" applyFill="1" applyBorder="1" applyAlignment="1">
      <alignment horizontal="center" vertical="center" wrapText="1"/>
    </xf>
    <xf numFmtId="44" fontId="0" fillId="0" borderId="33" xfId="44" applyFont="1" applyFill="1" applyBorder="1" applyAlignment="1">
      <alignment/>
    </xf>
    <xf numFmtId="44" fontId="0" fillId="0" borderId="16" xfId="44" applyFont="1" applyFill="1" applyBorder="1" applyAlignment="1">
      <alignment/>
    </xf>
    <xf numFmtId="44" fontId="10" fillId="0" borderId="16" xfId="44" applyFont="1" applyFill="1" applyBorder="1" applyAlignment="1">
      <alignment/>
    </xf>
    <xf numFmtId="44" fontId="0" fillId="0" borderId="34" xfId="44" applyFont="1" applyFill="1" applyBorder="1" applyAlignment="1">
      <alignment/>
    </xf>
    <xf numFmtId="44" fontId="0" fillId="0" borderId="35" xfId="44" applyFont="1" applyFill="1" applyBorder="1" applyAlignment="1">
      <alignment/>
    </xf>
    <xf numFmtId="44" fontId="0" fillId="0" borderId="26" xfId="44" applyFont="1" applyFill="1" applyBorder="1" applyAlignment="1">
      <alignment/>
    </xf>
    <xf numFmtId="44" fontId="0" fillId="0" borderId="16" xfId="44" applyFont="1" applyFill="1" applyBorder="1" applyAlignment="1">
      <alignment/>
    </xf>
    <xf numFmtId="44" fontId="77" fillId="0" borderId="16" xfId="44" applyFont="1" applyFill="1" applyBorder="1" applyAlignment="1">
      <alignment/>
    </xf>
    <xf numFmtId="44" fontId="0" fillId="36" borderId="27" xfId="44" applyNumberFormat="1" applyFont="1" applyFill="1" applyBorder="1" applyAlignment="1">
      <alignment/>
    </xf>
    <xf numFmtId="44" fontId="0" fillId="36" borderId="24" xfId="44" applyFont="1" applyFill="1" applyBorder="1" applyAlignment="1">
      <alignment/>
    </xf>
    <xf numFmtId="44" fontId="0" fillId="36" borderId="13" xfId="44" applyNumberFormat="1" applyFont="1" applyFill="1" applyBorder="1" applyAlignment="1">
      <alignment/>
    </xf>
    <xf numFmtId="44" fontId="0" fillId="36" borderId="16" xfId="44" applyFont="1" applyFill="1" applyBorder="1" applyAlignment="1">
      <alignment/>
    </xf>
    <xf numFmtId="44" fontId="4" fillId="0" borderId="16" xfId="44" applyFont="1" applyFill="1" applyBorder="1" applyAlignment="1">
      <alignment/>
    </xf>
    <xf numFmtId="44" fontId="0" fillId="0" borderId="36" xfId="44" applyFont="1" applyFill="1" applyBorder="1" applyAlignment="1">
      <alignment/>
    </xf>
    <xf numFmtId="0" fontId="2" fillId="0" borderId="37" xfId="0" applyFont="1" applyFill="1" applyBorder="1" applyAlignment="1">
      <alignment horizontal="center" vertical="center" wrapText="1"/>
    </xf>
    <xf numFmtId="44" fontId="0" fillId="0" borderId="38" xfId="44" applyFont="1" applyFill="1" applyBorder="1" applyAlignment="1">
      <alignment/>
    </xf>
    <xf numFmtId="44" fontId="4" fillId="0" borderId="24" xfId="44" applyFont="1" applyFill="1" applyBorder="1" applyAlignment="1">
      <alignment/>
    </xf>
    <xf numFmtId="44" fontId="0" fillId="0" borderId="24" xfId="44" applyFont="1" applyFill="1" applyBorder="1" applyAlignment="1">
      <alignment/>
    </xf>
    <xf numFmtId="44" fontId="10" fillId="0" borderId="24" xfId="44" applyFont="1" applyFill="1" applyBorder="1" applyAlignment="1">
      <alignment/>
    </xf>
    <xf numFmtId="44" fontId="0" fillId="0" borderId="39" xfId="44" applyFont="1" applyFill="1" applyBorder="1" applyAlignment="1">
      <alignment/>
    </xf>
    <xf numFmtId="44" fontId="0" fillId="0" borderId="40" xfId="44" applyFont="1" applyFill="1" applyBorder="1" applyAlignment="1">
      <alignment/>
    </xf>
    <xf numFmtId="44" fontId="0" fillId="0" borderId="25" xfId="44" applyFont="1" applyFill="1" applyBorder="1" applyAlignment="1">
      <alignment/>
    </xf>
    <xf numFmtId="44" fontId="0" fillId="0" borderId="24" xfId="44" applyFont="1" applyFill="1" applyBorder="1" applyAlignment="1">
      <alignment/>
    </xf>
    <xf numFmtId="44" fontId="77" fillId="0" borderId="24" xfId="44" applyFont="1" applyFill="1" applyBorder="1" applyAlignment="1">
      <alignment/>
    </xf>
    <xf numFmtId="44" fontId="0" fillId="0" borderId="25" xfId="44" applyFont="1" applyFill="1" applyBorder="1" applyAlignment="1">
      <alignment/>
    </xf>
    <xf numFmtId="0" fontId="2" fillId="0" borderId="41" xfId="0" applyFont="1" applyFill="1" applyBorder="1" applyAlignment="1">
      <alignment horizontal="center" vertical="center" wrapText="1"/>
    </xf>
    <xf numFmtId="44" fontId="0" fillId="0" borderId="4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0"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6" xfId="44" applyFont="1" applyFill="1" applyBorder="1" applyAlignment="1">
      <alignment/>
    </xf>
    <xf numFmtId="44" fontId="0" fillId="0" borderId="43" xfId="44" applyFont="1" applyFill="1" applyBorder="1" applyAlignment="1">
      <alignment/>
    </xf>
    <xf numFmtId="44" fontId="77" fillId="0" borderId="43" xfId="44" applyFont="1" applyFill="1" applyBorder="1" applyAlignment="1">
      <alignment/>
    </xf>
    <xf numFmtId="44" fontId="0" fillId="0" borderId="45" xfId="44" applyFont="1" applyFill="1" applyBorder="1" applyAlignment="1">
      <alignment/>
    </xf>
    <xf numFmtId="44" fontId="0" fillId="0" borderId="46" xfId="44" applyFont="1" applyFill="1" applyBorder="1" applyAlignment="1">
      <alignment/>
    </xf>
    <xf numFmtId="44" fontId="0" fillId="0" borderId="47" xfId="44" applyFont="1" applyBorder="1" applyAlignment="1">
      <alignment/>
    </xf>
    <xf numFmtId="44" fontId="4" fillId="0" borderId="48" xfId="44" applyFont="1" applyBorder="1" applyAlignment="1">
      <alignment/>
    </xf>
    <xf numFmtId="44" fontId="0" fillId="0" borderId="48" xfId="44" applyFont="1" applyBorder="1" applyAlignment="1">
      <alignment/>
    </xf>
    <xf numFmtId="44" fontId="10" fillId="0" borderId="48" xfId="44" applyFont="1" applyBorder="1" applyAlignment="1">
      <alignment/>
    </xf>
    <xf numFmtId="44" fontId="0" fillId="0" borderId="49" xfId="44" applyFont="1" applyBorder="1" applyAlignment="1">
      <alignment/>
    </xf>
    <xf numFmtId="44" fontId="0" fillId="0" borderId="50" xfId="44" applyFont="1" applyBorder="1" applyAlignment="1">
      <alignment/>
    </xf>
    <xf numFmtId="44" fontId="0" fillId="0" borderId="51" xfId="44" applyFont="1" applyBorder="1" applyAlignment="1">
      <alignment/>
    </xf>
    <xf numFmtId="44" fontId="0" fillId="0" borderId="48" xfId="44" applyFont="1" applyBorder="1" applyAlignment="1">
      <alignment/>
    </xf>
    <xf numFmtId="44" fontId="77" fillId="0" borderId="48" xfId="44" applyFont="1" applyBorder="1" applyAlignment="1">
      <alignment/>
    </xf>
    <xf numFmtId="44" fontId="0" fillId="0" borderId="50" xfId="44" applyFont="1" applyBorder="1" applyAlignment="1">
      <alignment horizontal="left"/>
    </xf>
    <xf numFmtId="44" fontId="0" fillId="0" borderId="52" xfId="44" applyFont="1" applyFill="1" applyBorder="1" applyAlignment="1">
      <alignment/>
    </xf>
    <xf numFmtId="44" fontId="0" fillId="36" borderId="48" xfId="44" applyFont="1" applyFill="1" applyBorder="1" applyAlignment="1">
      <alignment/>
    </xf>
    <xf numFmtId="44" fontId="0" fillId="0" borderId="43" xfId="44" applyNumberFormat="1" applyFont="1" applyFill="1" applyBorder="1" applyAlignment="1">
      <alignment/>
    </xf>
    <xf numFmtId="44" fontId="0" fillId="0" borderId="53" xfId="44" applyNumberFormat="1" applyFont="1" applyFill="1" applyBorder="1" applyAlignment="1">
      <alignment/>
    </xf>
    <xf numFmtId="44" fontId="0" fillId="33" borderId="48" xfId="44" applyFont="1" applyFill="1" applyBorder="1" applyAlignment="1">
      <alignment/>
    </xf>
    <xf numFmtId="44" fontId="0" fillId="0" borderId="50" xfId="44" applyFont="1" applyBorder="1" applyAlignment="1">
      <alignment horizontal="left"/>
    </xf>
    <xf numFmtId="44" fontId="0" fillId="0" borderId="54" xfId="44" applyFont="1" applyBorder="1" applyAlignment="1">
      <alignment/>
    </xf>
    <xf numFmtId="0" fontId="2" fillId="0" borderId="55" xfId="0" applyFont="1" applyBorder="1" applyAlignment="1">
      <alignment horizontal="center" vertical="center" wrapText="1"/>
    </xf>
    <xf numFmtId="8" fontId="77" fillId="37" borderId="48" xfId="44" applyNumberFormat="1" applyFont="1" applyFill="1" applyBorder="1" applyAlignment="1">
      <alignment/>
    </xf>
    <xf numFmtId="44" fontId="0" fillId="0" borderId="48" xfId="44" applyNumberFormat="1" applyFont="1" applyBorder="1" applyAlignment="1">
      <alignment/>
    </xf>
    <xf numFmtId="8" fontId="0" fillId="0" borderId="27" xfId="44" applyNumberFormat="1" applyFont="1" applyFill="1" applyBorder="1" applyAlignment="1">
      <alignment/>
    </xf>
    <xf numFmtId="44" fontId="0" fillId="37"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0" fillId="34" borderId="16" xfId="44" applyNumberFormat="1" applyFont="1" applyFill="1" applyBorder="1" applyAlignment="1">
      <alignment/>
    </xf>
    <xf numFmtId="44" fontId="0" fillId="34" borderId="27" xfId="44" applyFont="1" applyFill="1" applyBorder="1" applyAlignment="1">
      <alignment/>
    </xf>
    <xf numFmtId="44" fontId="77" fillId="34" borderId="27" xfId="44" applyFont="1" applyFill="1" applyBorder="1" applyAlignment="1">
      <alignment/>
    </xf>
    <xf numFmtId="0" fontId="0" fillId="34" borderId="0" xfId="0" applyFill="1" applyAlignment="1" applyProtection="1">
      <alignment/>
      <protection locked="0"/>
    </xf>
    <xf numFmtId="0" fontId="5" fillId="34" borderId="0" xfId="0" applyFont="1" applyFill="1" applyAlignment="1">
      <alignment/>
    </xf>
    <xf numFmtId="8" fontId="5" fillId="34" borderId="0" xfId="0" applyNumberFormat="1" applyFont="1" applyFill="1" applyAlignment="1">
      <alignment/>
    </xf>
    <xf numFmtId="0" fontId="0" fillId="0" borderId="13" xfId="0" applyFont="1" applyBorder="1" applyAlignment="1">
      <alignment/>
    </xf>
    <xf numFmtId="0" fontId="0" fillId="0" borderId="10" xfId="0" applyBorder="1" applyAlignment="1">
      <alignment/>
    </xf>
    <xf numFmtId="44" fontId="0" fillId="38" borderId="13"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44" fontId="4" fillId="39" borderId="27" xfId="44" applyFont="1" applyFill="1" applyBorder="1" applyAlignment="1">
      <alignment/>
    </xf>
    <xf numFmtId="44" fontId="4" fillId="39" borderId="13" xfId="44" applyFont="1" applyFill="1" applyBorder="1" applyAlignment="1">
      <alignment/>
    </xf>
    <xf numFmtId="44" fontId="4" fillId="39" borderId="43" xfId="44" applyFont="1" applyFill="1" applyBorder="1" applyAlignment="1">
      <alignment/>
    </xf>
    <xf numFmtId="44" fontId="0" fillId="38" borderId="13" xfId="44" applyFont="1" applyFill="1" applyBorder="1" applyAlignment="1">
      <alignment/>
    </xf>
    <xf numFmtId="44" fontId="77" fillId="38" borderId="13" xfId="44" applyFont="1" applyFill="1" applyBorder="1" applyAlignment="1">
      <alignment/>
    </xf>
    <xf numFmtId="44" fontId="0" fillId="38" borderId="14" xfId="44" applyFont="1" applyFill="1" applyBorder="1" applyAlignment="1">
      <alignment/>
    </xf>
    <xf numFmtId="44" fontId="0" fillId="38" borderId="20" xfId="44" applyFont="1" applyFill="1" applyBorder="1" applyAlignment="1">
      <alignment/>
    </xf>
    <xf numFmtId="44" fontId="0" fillId="38" borderId="10" xfId="44" applyFont="1" applyFill="1" applyBorder="1" applyAlignment="1">
      <alignment/>
    </xf>
    <xf numFmtId="44" fontId="0" fillId="38" borderId="10" xfId="44" applyFont="1" applyFill="1" applyBorder="1" applyAlignment="1">
      <alignment/>
    </xf>
    <xf numFmtId="0" fontId="2" fillId="38" borderId="11" xfId="0" applyFont="1" applyFill="1" applyBorder="1" applyAlignment="1">
      <alignment horizontal="center" vertical="center" wrapText="1"/>
    </xf>
    <xf numFmtId="44" fontId="10" fillId="38" borderId="13" xfId="44" applyFont="1" applyFill="1" applyBorder="1" applyAlignment="1">
      <alignment/>
    </xf>
    <xf numFmtId="0" fontId="2" fillId="38" borderId="37" xfId="0" applyFont="1" applyFill="1" applyBorder="1" applyAlignment="1">
      <alignment horizontal="center" vertical="center" wrapText="1"/>
    </xf>
    <xf numFmtId="44" fontId="0" fillId="38" borderId="25" xfId="44" applyFont="1" applyFill="1" applyBorder="1" applyAlignment="1">
      <alignment/>
    </xf>
    <xf numFmtId="44" fontId="0" fillId="38" borderId="24" xfId="44" applyFont="1" applyFill="1" applyBorder="1" applyAlignment="1">
      <alignment/>
    </xf>
    <xf numFmtId="44" fontId="10" fillId="38" borderId="24" xfId="44" applyFont="1" applyFill="1" applyBorder="1" applyAlignment="1">
      <alignment/>
    </xf>
    <xf numFmtId="44" fontId="0" fillId="38" borderId="39" xfId="44" applyFont="1" applyFill="1" applyBorder="1" applyAlignment="1">
      <alignment/>
    </xf>
    <xf numFmtId="44" fontId="0" fillId="38" borderId="40" xfId="44" applyFont="1" applyFill="1" applyBorder="1" applyAlignment="1">
      <alignment/>
    </xf>
    <xf numFmtId="8" fontId="0" fillId="38" borderId="13" xfId="44" applyNumberFormat="1" applyFont="1" applyFill="1" applyBorder="1" applyAlignment="1">
      <alignment/>
    </xf>
    <xf numFmtId="44" fontId="0" fillId="38" borderId="24" xfId="44" applyFont="1" applyFill="1" applyBorder="1" applyAlignment="1">
      <alignment/>
    </xf>
    <xf numFmtId="44" fontId="77" fillId="38" borderId="24" xfId="44" applyFont="1" applyFill="1" applyBorder="1" applyAlignment="1">
      <alignment/>
    </xf>
    <xf numFmtId="44" fontId="0" fillId="38" borderId="25" xfId="44" applyFont="1" applyFill="1" applyBorder="1" applyAlignment="1">
      <alignment/>
    </xf>
    <xf numFmtId="44" fontId="0" fillId="38" borderId="43" xfId="44" applyFont="1" applyFill="1" applyBorder="1" applyAlignment="1">
      <alignment/>
    </xf>
    <xf numFmtId="44" fontId="0" fillId="38" borderId="43" xfId="44" applyFont="1" applyFill="1" applyBorder="1" applyAlignment="1">
      <alignment/>
    </xf>
    <xf numFmtId="44" fontId="77" fillId="38" borderId="43" xfId="44" applyFont="1" applyFill="1" applyBorder="1" applyAlignment="1">
      <alignment/>
    </xf>
    <xf numFmtId="44" fontId="0" fillId="38" borderId="44" xfId="44" applyFont="1" applyFill="1" applyBorder="1" applyAlignment="1">
      <alignment/>
    </xf>
    <xf numFmtId="44" fontId="0" fillId="38" borderId="45" xfId="44" applyFont="1" applyFill="1" applyBorder="1" applyAlignment="1">
      <alignment/>
    </xf>
    <xf numFmtId="44" fontId="0" fillId="38" borderId="46" xfId="44" applyFont="1" applyFill="1" applyBorder="1" applyAlignment="1">
      <alignment/>
    </xf>
    <xf numFmtId="44" fontId="0" fillId="38" borderId="46" xfId="44" applyFont="1" applyFill="1" applyBorder="1" applyAlignment="1">
      <alignment/>
    </xf>
    <xf numFmtId="0" fontId="2" fillId="38" borderId="56" xfId="0" applyFont="1" applyFill="1" applyBorder="1" applyAlignment="1">
      <alignment horizontal="center" vertical="center" wrapText="1"/>
    </xf>
    <xf numFmtId="44" fontId="10" fillId="38" borderId="43" xfId="44" applyFont="1" applyFill="1" applyBorder="1" applyAlignment="1">
      <alignment/>
    </xf>
    <xf numFmtId="44" fontId="5" fillId="38" borderId="10" xfId="44" applyFont="1" applyFill="1" applyBorder="1" applyAlignment="1">
      <alignment/>
    </xf>
    <xf numFmtId="44" fontId="5" fillId="38" borderId="13" xfId="44" applyFont="1" applyFill="1" applyBorder="1" applyAlignment="1">
      <alignment/>
    </xf>
    <xf numFmtId="44" fontId="0" fillId="38" borderId="51"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50" xfId="44" applyFont="1" applyFill="1" applyBorder="1" applyAlignment="1">
      <alignment/>
    </xf>
    <xf numFmtId="44" fontId="0" fillId="38" borderId="48" xfId="44" applyNumberFormat="1" applyFont="1" applyFill="1" applyBorder="1" applyAlignment="1">
      <alignment/>
    </xf>
    <xf numFmtId="44" fontId="0" fillId="38" borderId="48" xfId="44" applyFont="1" applyFill="1" applyBorder="1" applyAlignment="1">
      <alignment/>
    </xf>
    <xf numFmtId="44" fontId="77" fillId="38" borderId="48" xfId="44" applyFont="1" applyFill="1" applyBorder="1" applyAlignment="1">
      <alignment/>
    </xf>
    <xf numFmtId="0" fontId="2" fillId="38" borderId="28" xfId="0" applyFont="1" applyFill="1" applyBorder="1" applyAlignment="1">
      <alignment horizontal="center" vertical="center" wrapText="1"/>
    </xf>
    <xf numFmtId="44" fontId="0" fillId="38" borderId="27" xfId="44" applyNumberFormat="1" applyFont="1" applyFill="1" applyBorder="1" applyAlignment="1">
      <alignment/>
    </xf>
    <xf numFmtId="0" fontId="2" fillId="38" borderId="57" xfId="0" applyFont="1" applyFill="1" applyBorder="1" applyAlignment="1">
      <alignment horizontal="center" vertical="center" wrapText="1"/>
    </xf>
    <xf numFmtId="44" fontId="10" fillId="38" borderId="16" xfId="44" applyFont="1" applyFill="1" applyBorder="1" applyAlignment="1">
      <alignment/>
    </xf>
    <xf numFmtId="44" fontId="0" fillId="38" borderId="16" xfId="44" applyFont="1" applyFill="1" applyBorder="1" applyAlignment="1">
      <alignment/>
    </xf>
    <xf numFmtId="44" fontId="0" fillId="39" borderId="48" xfId="44" applyNumberFormat="1" applyFont="1" applyFill="1" applyBorder="1" applyAlignment="1">
      <alignment/>
    </xf>
    <xf numFmtId="44" fontId="0" fillId="39" borderId="16" xfId="44" applyFont="1" applyFill="1" applyBorder="1" applyAlignment="1">
      <alignment/>
    </xf>
    <xf numFmtId="44" fontId="77" fillId="38" borderId="16" xfId="44" applyFont="1" applyFill="1" applyBorder="1" applyAlignment="1">
      <alignment/>
    </xf>
    <xf numFmtId="44" fontId="0" fillId="38" borderId="26" xfId="44" applyFont="1" applyFill="1" applyBorder="1" applyAlignment="1">
      <alignment/>
    </xf>
    <xf numFmtId="44" fontId="0" fillId="38" borderId="31" xfId="44" applyFont="1" applyFill="1" applyBorder="1" applyAlignment="1">
      <alignment/>
    </xf>
    <xf numFmtId="44" fontId="0" fillId="38" borderId="30" xfId="44" applyFont="1" applyFill="1" applyBorder="1" applyAlignment="1">
      <alignment/>
    </xf>
    <xf numFmtId="44" fontId="0" fillId="38" borderId="19" xfId="44" applyFont="1" applyFill="1" applyBorder="1" applyAlignment="1">
      <alignment/>
    </xf>
    <xf numFmtId="44" fontId="0" fillId="38" borderId="27" xfId="44" applyFont="1" applyFill="1" applyBorder="1" applyAlignment="1">
      <alignment/>
    </xf>
    <xf numFmtId="8" fontId="0" fillId="38" borderId="27" xfId="44" applyNumberFormat="1" applyFont="1" applyFill="1" applyBorder="1" applyAlignment="1">
      <alignment/>
    </xf>
    <xf numFmtId="8" fontId="0" fillId="38" borderId="16" xfId="44" applyNumberFormat="1" applyFont="1" applyFill="1" applyBorder="1" applyAlignment="1">
      <alignment/>
    </xf>
    <xf numFmtId="44" fontId="0" fillId="38" borderId="27" xfId="44" applyFont="1" applyFill="1" applyBorder="1" applyAlignment="1">
      <alignment/>
    </xf>
    <xf numFmtId="44" fontId="77" fillId="38" borderId="27" xfId="44" applyFont="1" applyFill="1" applyBorder="1" applyAlignment="1">
      <alignment/>
    </xf>
    <xf numFmtId="44" fontId="0" fillId="0" borderId="51" xfId="44" applyFont="1" applyBorder="1" applyAlignment="1">
      <alignment/>
    </xf>
    <xf numFmtId="44" fontId="0" fillId="33" borderId="10" xfId="44" applyFont="1" applyFill="1" applyBorder="1" applyAlignment="1">
      <alignment/>
    </xf>
    <xf numFmtId="44" fontId="0" fillId="38" borderId="51" xfId="44" applyFont="1" applyFill="1" applyBorder="1" applyAlignment="1">
      <alignment/>
    </xf>
    <xf numFmtId="44" fontId="0" fillId="38" borderId="12" xfId="44" applyFont="1" applyFill="1" applyBorder="1" applyAlignment="1">
      <alignment/>
    </xf>
    <xf numFmtId="44" fontId="0" fillId="0" borderId="42" xfId="44" applyFont="1" applyFill="1" applyBorder="1" applyAlignment="1">
      <alignment/>
    </xf>
    <xf numFmtId="44" fontId="0" fillId="38" borderId="31" xfId="44" applyFont="1" applyFill="1" applyBorder="1" applyAlignment="1">
      <alignment/>
    </xf>
    <xf numFmtId="44" fontId="0" fillId="33" borderId="31" xfId="44" applyFont="1" applyFill="1" applyBorder="1" applyAlignment="1">
      <alignment/>
    </xf>
    <xf numFmtId="44" fontId="0" fillId="38" borderId="33" xfId="44" applyFont="1" applyFill="1" applyBorder="1" applyAlignment="1">
      <alignment/>
    </xf>
    <xf numFmtId="44" fontId="0" fillId="34" borderId="10" xfId="44" applyFont="1" applyFill="1" applyBorder="1" applyAlignment="1">
      <alignment/>
    </xf>
    <xf numFmtId="44" fontId="0" fillId="34" borderId="33" xfId="44" applyFont="1" applyFill="1" applyBorder="1" applyAlignment="1">
      <alignment/>
    </xf>
    <xf numFmtId="44" fontId="0" fillId="34" borderId="31" xfId="44" applyFont="1" applyFill="1" applyBorder="1" applyAlignment="1">
      <alignment/>
    </xf>
    <xf numFmtId="44" fontId="0" fillId="0" borderId="13" xfId="44" applyNumberFormat="1" applyFont="1" applyBorder="1" applyAlignment="1">
      <alignment/>
    </xf>
    <xf numFmtId="44" fontId="0" fillId="34" borderId="13" xfId="44" applyFont="1" applyFill="1" applyBorder="1" applyAlignment="1">
      <alignment/>
    </xf>
    <xf numFmtId="8" fontId="0" fillId="34" borderId="27" xfId="44" applyNumberFormat="1" applyFont="1" applyFill="1" applyBorder="1" applyAlignment="1">
      <alignment/>
    </xf>
    <xf numFmtId="44" fontId="0" fillId="38" borderId="14" xfId="44" applyFont="1" applyFill="1" applyBorder="1" applyAlignment="1">
      <alignment/>
    </xf>
    <xf numFmtId="44" fontId="0" fillId="0" borderId="14" xfId="44" applyFont="1" applyBorder="1" applyAlignment="1">
      <alignment/>
    </xf>
    <xf numFmtId="44" fontId="0" fillId="38" borderId="39" xfId="44" applyFont="1" applyFill="1" applyBorder="1" applyAlignment="1">
      <alignment/>
    </xf>
    <xf numFmtId="44" fontId="0" fillId="0" borderId="49" xfId="44" applyFont="1" applyBorder="1" applyAlignment="1">
      <alignment/>
    </xf>
    <xf numFmtId="44" fontId="0" fillId="38" borderId="44" xfId="44" applyFont="1" applyFill="1" applyBorder="1" applyAlignment="1">
      <alignment/>
    </xf>
    <xf numFmtId="44" fontId="0" fillId="0" borderId="30" xfId="44" applyFont="1" applyFill="1" applyBorder="1" applyAlignment="1">
      <alignment/>
    </xf>
    <xf numFmtId="44" fontId="0" fillId="0" borderId="14" xfId="44" applyFont="1" applyFill="1" applyBorder="1" applyAlignment="1">
      <alignment/>
    </xf>
    <xf numFmtId="44" fontId="0" fillId="33" borderId="14" xfId="44" applyFont="1" applyFill="1" applyBorder="1" applyAlignment="1">
      <alignment/>
    </xf>
    <xf numFmtId="44" fontId="0" fillId="33" borderId="39" xfId="44" applyFont="1" applyFill="1" applyBorder="1" applyAlignment="1">
      <alignment/>
    </xf>
    <xf numFmtId="44" fontId="0" fillId="38" borderId="49" xfId="44" applyFont="1" applyFill="1" applyBorder="1" applyAlignment="1">
      <alignment/>
    </xf>
    <xf numFmtId="44" fontId="0" fillId="0" borderId="44" xfId="44" applyFont="1" applyFill="1" applyBorder="1" applyAlignment="1">
      <alignment/>
    </xf>
    <xf numFmtId="44" fontId="0" fillId="38" borderId="30" xfId="44" applyFont="1" applyFill="1" applyBorder="1" applyAlignment="1">
      <alignment/>
    </xf>
    <xf numFmtId="44" fontId="0" fillId="33" borderId="30" xfId="44" applyFont="1" applyFill="1" applyBorder="1" applyAlignment="1">
      <alignment/>
    </xf>
    <xf numFmtId="44" fontId="0" fillId="38" borderId="34" xfId="44" applyFont="1" applyFill="1" applyBorder="1" applyAlignment="1">
      <alignment/>
    </xf>
    <xf numFmtId="44" fontId="0" fillId="34" borderId="14" xfId="44" applyFont="1" applyFill="1" applyBorder="1" applyAlignment="1">
      <alignment/>
    </xf>
    <xf numFmtId="44" fontId="0" fillId="34" borderId="34" xfId="44" applyFont="1" applyFill="1" applyBorder="1" applyAlignment="1">
      <alignment/>
    </xf>
    <xf numFmtId="44" fontId="0" fillId="34" borderId="30" xfId="44" applyFont="1" applyFill="1" applyBorder="1" applyAlignment="1">
      <alignment/>
    </xf>
    <xf numFmtId="44" fontId="0" fillId="38" borderId="20" xfId="44" applyFont="1" applyFill="1" applyBorder="1" applyAlignment="1">
      <alignment/>
    </xf>
    <xf numFmtId="44" fontId="0" fillId="38" borderId="40" xfId="44" applyFont="1" applyFill="1" applyBorder="1" applyAlignment="1">
      <alignment/>
    </xf>
    <xf numFmtId="44" fontId="0" fillId="0" borderId="50" xfId="44" applyFont="1" applyBorder="1" applyAlignment="1">
      <alignment/>
    </xf>
    <xf numFmtId="44" fontId="0" fillId="38" borderId="45" xfId="44" applyFont="1" applyFill="1" applyBorder="1" applyAlignment="1">
      <alignment/>
    </xf>
    <xf numFmtId="44" fontId="0" fillId="33" borderId="20" xfId="44" applyFont="1" applyFill="1" applyBorder="1" applyAlignment="1">
      <alignment/>
    </xf>
    <xf numFmtId="44" fontId="0" fillId="33" borderId="40" xfId="44" applyFont="1" applyFill="1" applyBorder="1" applyAlignment="1">
      <alignment/>
    </xf>
    <xf numFmtId="44" fontId="0" fillId="38" borderId="50" xfId="44" applyFont="1" applyFill="1" applyBorder="1" applyAlignment="1">
      <alignment/>
    </xf>
    <xf numFmtId="44" fontId="0" fillId="38" borderId="19" xfId="44" applyFont="1" applyFill="1" applyBorder="1" applyAlignment="1">
      <alignment/>
    </xf>
    <xf numFmtId="44" fontId="0" fillId="33" borderId="19" xfId="44" applyFont="1" applyFill="1" applyBorder="1" applyAlignment="1">
      <alignment/>
    </xf>
    <xf numFmtId="44" fontId="0" fillId="38" borderId="35" xfId="44" applyFont="1" applyFill="1" applyBorder="1" applyAlignment="1">
      <alignment/>
    </xf>
    <xf numFmtId="44" fontId="0" fillId="34" borderId="20" xfId="44" applyFont="1" applyFill="1" applyBorder="1" applyAlignment="1">
      <alignment/>
    </xf>
    <xf numFmtId="44" fontId="0" fillId="34" borderId="35" xfId="44" applyFont="1" applyFill="1" applyBorder="1" applyAlignment="1">
      <alignment/>
    </xf>
    <xf numFmtId="44" fontId="0" fillId="34" borderId="19" xfId="44" applyFont="1" applyFill="1" applyBorder="1" applyAlignment="1">
      <alignment/>
    </xf>
    <xf numFmtId="44" fontId="0" fillId="34" borderId="16" xfId="44" applyNumberFormat="1" applyFont="1" applyFill="1" applyBorder="1" applyAlignment="1">
      <alignment/>
    </xf>
    <xf numFmtId="44" fontId="0" fillId="38" borderId="16" xfId="44" applyNumberFormat="1" applyFont="1" applyFill="1" applyBorder="1" applyAlignment="1">
      <alignment/>
    </xf>
    <xf numFmtId="44" fontId="0" fillId="33" borderId="24" xfId="44" applyNumberFormat="1" applyFont="1" applyFill="1" applyBorder="1" applyAlignment="1">
      <alignment/>
    </xf>
    <xf numFmtId="164" fontId="0" fillId="0" borderId="27" xfId="44" applyNumberFormat="1" applyFont="1" applyFill="1" applyBorder="1" applyAlignment="1">
      <alignment/>
    </xf>
    <xf numFmtId="164" fontId="0" fillId="0" borderId="30" xfId="44" applyNumberFormat="1" applyFont="1" applyFill="1" applyBorder="1" applyAlignment="1">
      <alignment/>
    </xf>
    <xf numFmtId="164" fontId="0" fillId="0" borderId="14" xfId="44" applyNumberFormat="1" applyFont="1" applyFill="1" applyBorder="1" applyAlignment="1">
      <alignment/>
    </xf>
    <xf numFmtId="44" fontId="0" fillId="38" borderId="20" xfId="44" applyFont="1" applyFill="1" applyBorder="1" applyAlignment="1">
      <alignment horizontal="left"/>
    </xf>
    <xf numFmtId="164" fontId="0" fillId="0" borderId="19" xfId="44" applyNumberFormat="1" applyFont="1" applyFill="1" applyBorder="1" applyAlignment="1">
      <alignment horizontal="left"/>
    </xf>
    <xf numFmtId="164" fontId="0" fillId="0" borderId="20" xfId="44" applyNumberFormat="1" applyFont="1" applyFill="1" applyBorder="1" applyAlignment="1">
      <alignment/>
    </xf>
    <xf numFmtId="164" fontId="0" fillId="0" borderId="31" xfId="44" applyNumberFormat="1" applyFont="1" applyFill="1" applyBorder="1" applyAlignment="1">
      <alignment/>
    </xf>
    <xf numFmtId="164" fontId="0" fillId="0" borderId="19" xfId="44" applyNumberFormat="1" applyFont="1" applyFill="1" applyBorder="1" applyAlignment="1">
      <alignment/>
    </xf>
    <xf numFmtId="43" fontId="0" fillId="38" borderId="13" xfId="42" applyFont="1" applyFill="1" applyBorder="1" applyAlignment="1">
      <alignment/>
    </xf>
    <xf numFmtId="44" fontId="0" fillId="0" borderId="27" xfId="44" applyFont="1" applyBorder="1" applyAlignment="1">
      <alignment/>
    </xf>
    <xf numFmtId="44" fontId="0" fillId="39" borderId="24" xfId="44" applyFont="1" applyFill="1" applyBorder="1" applyAlignment="1">
      <alignment/>
    </xf>
    <xf numFmtId="44" fontId="0" fillId="39" borderId="48" xfId="44" applyFont="1" applyFill="1" applyBorder="1" applyAlignment="1">
      <alignment/>
    </xf>
    <xf numFmtId="44" fontId="0" fillId="39" borderId="43" xfId="44" applyFont="1" applyFill="1" applyBorder="1" applyAlignment="1">
      <alignment/>
    </xf>
    <xf numFmtId="44" fontId="0" fillId="39" borderId="27" xfId="44" applyFont="1" applyFill="1" applyBorder="1" applyAlignment="1">
      <alignment/>
    </xf>
    <xf numFmtId="44" fontId="0" fillId="39" borderId="58" xfId="44" applyFont="1" applyFill="1" applyBorder="1" applyAlignment="1">
      <alignment/>
    </xf>
    <xf numFmtId="44" fontId="0" fillId="38" borderId="58" xfId="44" applyFont="1" applyFill="1" applyBorder="1" applyAlignment="1">
      <alignment/>
    </xf>
    <xf numFmtId="0" fontId="0" fillId="38" borderId="13" xfId="0" applyFont="1" applyFill="1" applyBorder="1" applyAlignment="1">
      <alignment/>
    </xf>
    <xf numFmtId="0" fontId="0" fillId="38" borderId="24" xfId="0" applyFont="1" applyFill="1" applyBorder="1" applyAlignment="1">
      <alignment/>
    </xf>
    <xf numFmtId="0" fontId="0" fillId="0" borderId="27" xfId="0" applyFont="1" applyBorder="1" applyAlignment="1">
      <alignment/>
    </xf>
    <xf numFmtId="0" fontId="0" fillId="38" borderId="43" xfId="0" applyFont="1" applyFill="1" applyBorder="1" applyAlignment="1">
      <alignment/>
    </xf>
    <xf numFmtId="164" fontId="0" fillId="0" borderId="27" xfId="0" applyNumberFormat="1" applyFont="1" applyFill="1" applyBorder="1" applyAlignment="1">
      <alignment/>
    </xf>
    <xf numFmtId="164" fontId="0" fillId="0" borderId="13" xfId="0" applyNumberFormat="1" applyFont="1" applyFill="1" applyBorder="1" applyAlignment="1">
      <alignment/>
    </xf>
    <xf numFmtId="0" fontId="0" fillId="0" borderId="13" xfId="0" applyFont="1" applyFill="1" applyBorder="1" applyAlignment="1">
      <alignment/>
    </xf>
    <xf numFmtId="0" fontId="0" fillId="34" borderId="13" xfId="0" applyFont="1" applyFill="1" applyBorder="1" applyAlignment="1">
      <alignment/>
    </xf>
    <xf numFmtId="0" fontId="0" fillId="34" borderId="24" xfId="0" applyFont="1" applyFill="1" applyBorder="1" applyAlignment="1">
      <alignment/>
    </xf>
    <xf numFmtId="0" fontId="0" fillId="38" borderId="48" xfId="0" applyFont="1" applyFill="1" applyBorder="1" applyAlignment="1">
      <alignment/>
    </xf>
    <xf numFmtId="0" fontId="0" fillId="38" borderId="58" xfId="0" applyFont="1" applyFill="1" applyBorder="1" applyAlignment="1">
      <alignment/>
    </xf>
    <xf numFmtId="0" fontId="0" fillId="34" borderId="58" xfId="0" applyFont="1" applyFill="1" applyBorder="1" applyAlignment="1">
      <alignment/>
    </xf>
    <xf numFmtId="0" fontId="0" fillId="38" borderId="16" xfId="0" applyFont="1" applyFill="1" applyBorder="1" applyAlignment="1">
      <alignment/>
    </xf>
    <xf numFmtId="44" fontId="0" fillId="34" borderId="58" xfId="44" applyFont="1" applyFill="1" applyBorder="1" applyAlignment="1">
      <alignment/>
    </xf>
    <xf numFmtId="44" fontId="0" fillId="39" borderId="58" xfId="0" applyNumberFormat="1" applyFont="1" applyFill="1" applyBorder="1" applyAlignment="1">
      <alignment/>
    </xf>
    <xf numFmtId="44" fontId="0" fillId="39" borderId="24" xfId="0" applyNumberFormat="1" applyFont="1" applyFill="1" applyBorder="1" applyAlignment="1">
      <alignment/>
    </xf>
    <xf numFmtId="44" fontId="0" fillId="38" borderId="58" xfId="0" applyNumberFormat="1" applyFont="1" applyFill="1" applyBorder="1" applyAlignment="1">
      <alignment/>
    </xf>
    <xf numFmtId="44" fontId="0" fillId="38" borderId="16" xfId="0" applyNumberFormat="1" applyFont="1" applyFill="1" applyBorder="1" applyAlignment="1">
      <alignment/>
    </xf>
    <xf numFmtId="0" fontId="0" fillId="38" borderId="59" xfId="0" applyFont="1" applyFill="1" applyBorder="1" applyAlignment="1">
      <alignment/>
    </xf>
    <xf numFmtId="0" fontId="0" fillId="0" borderId="59" xfId="0" applyFont="1" applyBorder="1" applyAlignment="1">
      <alignment/>
    </xf>
    <xf numFmtId="0" fontId="0" fillId="38" borderId="60" xfId="0" applyFont="1" applyFill="1" applyBorder="1" applyAlignment="1">
      <alignment/>
    </xf>
    <xf numFmtId="0" fontId="0" fillId="34" borderId="61" xfId="0" applyFont="1" applyFill="1" applyBorder="1" applyAlignment="1">
      <alignment/>
    </xf>
    <xf numFmtId="0" fontId="0" fillId="34" borderId="59" xfId="0" applyFont="1" applyFill="1" applyBorder="1" applyAlignment="1">
      <alignment/>
    </xf>
    <xf numFmtId="0" fontId="0" fillId="38" borderId="62" xfId="0" applyFont="1" applyFill="1" applyBorder="1" applyAlignment="1">
      <alignment/>
    </xf>
    <xf numFmtId="164" fontId="0" fillId="34" borderId="61" xfId="0" applyNumberFormat="1" applyFont="1" applyFill="1" applyBorder="1" applyAlignment="1">
      <alignment/>
    </xf>
    <xf numFmtId="164" fontId="0" fillId="34" borderId="59" xfId="0" applyNumberFormat="1" applyFont="1" applyFill="1" applyBorder="1" applyAlignment="1">
      <alignment/>
    </xf>
    <xf numFmtId="0" fontId="0" fillId="0" borderId="59" xfId="0" applyFont="1" applyFill="1" applyBorder="1" applyAlignment="1">
      <alignment/>
    </xf>
    <xf numFmtId="43" fontId="0" fillId="38" borderId="59" xfId="42"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0" fillId="38" borderId="63" xfId="0" applyFont="1" applyFill="1" applyBorder="1" applyAlignment="1">
      <alignment/>
    </xf>
    <xf numFmtId="0" fontId="0" fillId="34" borderId="60" xfId="0" applyFont="1" applyFill="1" applyBorder="1" applyAlignment="1">
      <alignment/>
    </xf>
    <xf numFmtId="0" fontId="0" fillId="33" borderId="64" xfId="0" applyFont="1" applyFill="1" applyBorder="1" applyAlignment="1">
      <alignment/>
    </xf>
    <xf numFmtId="0" fontId="0" fillId="38" borderId="64" xfId="0" applyFont="1" applyFill="1" applyBorder="1" applyAlignment="1">
      <alignment/>
    </xf>
    <xf numFmtId="0" fontId="0" fillId="0" borderId="64" xfId="0" applyFont="1" applyBorder="1" applyAlignment="1">
      <alignment/>
    </xf>
    <xf numFmtId="0" fontId="0" fillId="0" borderId="60" xfId="0" applyFont="1" applyBorder="1" applyAlignment="1">
      <alignment/>
    </xf>
    <xf numFmtId="44" fontId="0" fillId="39" borderId="64" xfId="0" applyNumberFormat="1" applyFont="1" applyFill="1" applyBorder="1" applyAlignment="1">
      <alignment/>
    </xf>
    <xf numFmtId="44" fontId="0" fillId="39" borderId="65" xfId="0" applyNumberFormat="1" applyFont="1" applyFill="1" applyBorder="1" applyAlignment="1">
      <alignment/>
    </xf>
    <xf numFmtId="0" fontId="0" fillId="0" borderId="0" xfId="0" applyFont="1" applyAlignment="1">
      <alignment/>
    </xf>
    <xf numFmtId="0" fontId="4" fillId="38"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8" borderId="37"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38" borderId="5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8"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38" borderId="28"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8" borderId="57" xfId="0" applyFont="1" applyFill="1" applyBorder="1" applyAlignment="1">
      <alignment horizontal="center" vertical="center" wrapText="1"/>
    </xf>
    <xf numFmtId="0" fontId="4" fillId="38" borderId="3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28" xfId="0" applyFont="1" applyFill="1" applyBorder="1" applyAlignment="1">
      <alignment horizontal="center" vertical="center" wrapText="1"/>
    </xf>
    <xf numFmtId="8" fontId="0" fillId="0" borderId="10" xfId="0" applyNumberFormat="1" applyFont="1" applyBorder="1" applyAlignment="1">
      <alignment/>
    </xf>
    <xf numFmtId="0" fontId="4" fillId="0" borderId="13" xfId="0" applyFont="1" applyBorder="1" applyAlignment="1">
      <alignment/>
    </xf>
    <xf numFmtId="8" fontId="0" fillId="0" borderId="14" xfId="0" applyNumberFormat="1" applyFont="1" applyBorder="1" applyAlignment="1">
      <alignment/>
    </xf>
    <xf numFmtId="0" fontId="4" fillId="0" borderId="20" xfId="0" applyFont="1" applyBorder="1" applyAlignment="1">
      <alignment horizontal="left"/>
    </xf>
    <xf numFmtId="0" fontId="4" fillId="0" borderId="10" xfId="0" applyFont="1" applyBorder="1" applyAlignment="1">
      <alignment horizontal="center"/>
    </xf>
    <xf numFmtId="8" fontId="10" fillId="0" borderId="13" xfId="0" applyNumberFormat="1" applyFont="1" applyBorder="1" applyAlignment="1">
      <alignment/>
    </xf>
    <xf numFmtId="0" fontId="77" fillId="0" borderId="13" xfId="0" applyFont="1" applyBorder="1" applyAlignment="1">
      <alignment/>
    </xf>
    <xf numFmtId="0" fontId="10" fillId="0" borderId="13" xfId="0" applyFont="1" applyBorder="1" applyAlignment="1">
      <alignment/>
    </xf>
    <xf numFmtId="0" fontId="0" fillId="0" borderId="14" xfId="0" applyFont="1" applyBorder="1" applyAlignment="1">
      <alignment/>
    </xf>
    <xf numFmtId="10" fontId="4" fillId="0" borderId="20" xfId="0" applyNumberFormat="1" applyFont="1" applyBorder="1" applyAlignment="1">
      <alignment/>
    </xf>
    <xf numFmtId="0" fontId="10" fillId="0" borderId="10" xfId="0" applyFont="1" applyBorder="1" applyAlignment="1">
      <alignment/>
    </xf>
    <xf numFmtId="0" fontId="4" fillId="0" borderId="20" xfId="0" applyFont="1" applyBorder="1" applyAlignment="1">
      <alignment horizontal="center"/>
    </xf>
    <xf numFmtId="0" fontId="4" fillId="0" borderId="10" xfId="0" applyFont="1" applyBorder="1" applyAlignment="1">
      <alignment/>
    </xf>
    <xf numFmtId="8" fontId="0" fillId="0" borderId="13" xfId="0" applyNumberFormat="1" applyFont="1" applyBorder="1" applyAlignment="1">
      <alignment/>
    </xf>
    <xf numFmtId="8" fontId="2" fillId="0" borderId="39" xfId="0" applyNumberFormat="1" applyFont="1" applyBorder="1" applyAlignment="1">
      <alignment/>
    </xf>
    <xf numFmtId="0" fontId="0" fillId="0" borderId="0" xfId="0" applyBorder="1" applyAlignment="1">
      <alignment/>
    </xf>
    <xf numFmtId="44" fontId="0" fillId="0" borderId="66" xfId="44" applyFont="1" applyBorder="1" applyAlignment="1">
      <alignment/>
    </xf>
    <xf numFmtId="44" fontId="0" fillId="0" borderId="67" xfId="44" applyFont="1" applyFill="1" applyBorder="1" applyAlignment="1">
      <alignment/>
    </xf>
    <xf numFmtId="44" fontId="0" fillId="0" borderId="67" xfId="44" applyFont="1" applyBorder="1" applyAlignment="1">
      <alignment/>
    </xf>
    <xf numFmtId="44" fontId="4" fillId="38" borderId="13" xfId="44" applyFont="1" applyFill="1" applyBorder="1" applyAlignment="1">
      <alignment/>
    </xf>
    <xf numFmtId="44" fontId="0" fillId="38" borderId="22" xfId="44" applyFont="1" applyFill="1" applyBorder="1" applyAlignment="1">
      <alignment/>
    </xf>
    <xf numFmtId="44" fontId="9" fillId="39" borderId="16" xfId="44" applyNumberFormat="1" applyFont="1" applyFill="1" applyBorder="1" applyAlignment="1">
      <alignment/>
    </xf>
    <xf numFmtId="0" fontId="12" fillId="38" borderId="28" xfId="0" applyFont="1" applyFill="1" applyBorder="1" applyAlignment="1">
      <alignment horizontal="center" vertical="center" wrapText="1"/>
    </xf>
    <xf numFmtId="44" fontId="0" fillId="38" borderId="29" xfId="44" applyFont="1" applyFill="1" applyBorder="1" applyAlignment="1">
      <alignment/>
    </xf>
    <xf numFmtId="44" fontId="4" fillId="38" borderId="27" xfId="44" applyFont="1" applyFill="1" applyBorder="1" applyAlignment="1">
      <alignment/>
    </xf>
    <xf numFmtId="44" fontId="10" fillId="38" borderId="27" xfId="44" applyFont="1" applyFill="1" applyBorder="1" applyAlignment="1">
      <alignment/>
    </xf>
    <xf numFmtId="44" fontId="0" fillId="38" borderId="21" xfId="44" applyFont="1" applyFill="1" applyBorder="1" applyAlignment="1">
      <alignment/>
    </xf>
    <xf numFmtId="8" fontId="0" fillId="38" borderId="67" xfId="44" applyNumberFormat="1" applyFont="1" applyFill="1" applyBorder="1" applyAlignment="1">
      <alignment/>
    </xf>
    <xf numFmtId="8" fontId="0" fillId="39" borderId="49" xfId="44" applyNumberFormat="1" applyFont="1" applyFill="1" applyBorder="1" applyAlignment="1">
      <alignment/>
    </xf>
    <xf numFmtId="8" fontId="0" fillId="34" borderId="68" xfId="44" applyNumberFormat="1" applyFont="1" applyFill="1" applyBorder="1" applyAlignment="1">
      <alignment/>
    </xf>
    <xf numFmtId="44" fontId="0" fillId="38" borderId="54" xfId="44" applyFont="1" applyFill="1" applyBorder="1" applyAlignment="1">
      <alignment/>
    </xf>
    <xf numFmtId="44" fontId="0" fillId="38" borderId="47" xfId="44" applyFont="1" applyFill="1" applyBorder="1" applyAlignment="1">
      <alignment/>
    </xf>
    <xf numFmtId="44" fontId="4" fillId="38" borderId="48" xfId="44" applyNumberFormat="1" applyFont="1" applyFill="1" applyBorder="1" applyAlignment="1">
      <alignment/>
    </xf>
    <xf numFmtId="44" fontId="10" fillId="38" borderId="48" xfId="44" applyFont="1" applyFill="1" applyBorder="1" applyAlignment="1">
      <alignment/>
    </xf>
    <xf numFmtId="44" fontId="0" fillId="38" borderId="53" xfId="44" applyFont="1" applyFill="1" applyBorder="1" applyAlignment="1">
      <alignment/>
    </xf>
    <xf numFmtId="44" fontId="0" fillId="38" borderId="68" xfId="44" applyFont="1" applyFill="1" applyBorder="1" applyAlignment="1">
      <alignment/>
    </xf>
    <xf numFmtId="44" fontId="0" fillId="38" borderId="42" xfId="44" applyFont="1" applyFill="1" applyBorder="1" applyAlignment="1">
      <alignment/>
    </xf>
    <xf numFmtId="44" fontId="4" fillId="38" borderId="43" xfId="44" applyFont="1" applyFill="1" applyBorder="1" applyAlignment="1">
      <alignment/>
    </xf>
    <xf numFmtId="44" fontId="0" fillId="38" borderId="52" xfId="44" applyFont="1" applyFill="1" applyBorder="1" applyAlignment="1">
      <alignment/>
    </xf>
    <xf numFmtId="44" fontId="0" fillId="38" borderId="66" xfId="44" applyFont="1" applyFill="1" applyBorder="1" applyAlignment="1">
      <alignment/>
    </xf>
    <xf numFmtId="44" fontId="0" fillId="38" borderId="68" xfId="44" applyFont="1" applyFill="1" applyBorder="1" applyAlignment="1">
      <alignment/>
    </xf>
    <xf numFmtId="44" fontId="0" fillId="38" borderId="12" xfId="44" applyFont="1" applyFill="1" applyBorder="1" applyAlignment="1">
      <alignment/>
    </xf>
    <xf numFmtId="44" fontId="0" fillId="38" borderId="38" xfId="44" applyFont="1" applyFill="1" applyBorder="1" applyAlignment="1">
      <alignment/>
    </xf>
    <xf numFmtId="44" fontId="4" fillId="38" borderId="24" xfId="44" applyFont="1" applyFill="1" applyBorder="1" applyAlignment="1">
      <alignment/>
    </xf>
    <xf numFmtId="44" fontId="0" fillId="40" borderId="24" xfId="44" applyFont="1" applyFill="1" applyBorder="1" applyAlignment="1">
      <alignment/>
    </xf>
    <xf numFmtId="44" fontId="0" fillId="40" borderId="24" xfId="44" applyFont="1" applyFill="1" applyBorder="1" applyAlignment="1">
      <alignment/>
    </xf>
    <xf numFmtId="44" fontId="0" fillId="40" borderId="40" xfId="44" applyFont="1" applyFill="1" applyBorder="1" applyAlignment="1">
      <alignment/>
    </xf>
    <xf numFmtId="44" fontId="0" fillId="38" borderId="69" xfId="44" applyFont="1" applyFill="1" applyBorder="1" applyAlignment="1">
      <alignment/>
    </xf>
    <xf numFmtId="44" fontId="4" fillId="38" borderId="70" xfId="44" applyFont="1" applyFill="1" applyBorder="1" applyAlignment="1">
      <alignment/>
    </xf>
    <xf numFmtId="44" fontId="0" fillId="38" borderId="70" xfId="44" applyFont="1" applyFill="1" applyBorder="1" applyAlignment="1">
      <alignment/>
    </xf>
    <xf numFmtId="44" fontId="1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38" borderId="70" xfId="44" applyFont="1" applyFill="1" applyBorder="1" applyAlignment="1">
      <alignment/>
    </xf>
    <xf numFmtId="44" fontId="77" fillId="38" borderId="70" xfId="44" applyFont="1" applyFill="1" applyBorder="1" applyAlignment="1">
      <alignment/>
    </xf>
    <xf numFmtId="44" fontId="0" fillId="38" borderId="73" xfId="44" applyFont="1" applyFill="1" applyBorder="1" applyAlignment="1">
      <alignment/>
    </xf>
    <xf numFmtId="8" fontId="0" fillId="0" borderId="74" xfId="0" applyNumberFormat="1" applyBorder="1" applyAlignment="1">
      <alignment/>
    </xf>
    <xf numFmtId="0" fontId="0" fillId="0" borderId="74" xfId="0" applyBorder="1" applyAlignment="1">
      <alignment/>
    </xf>
    <xf numFmtId="8" fontId="0" fillId="0" borderId="75" xfId="0" applyNumberFormat="1" applyBorder="1" applyAlignment="1">
      <alignment vertical="center"/>
    </xf>
    <xf numFmtId="0" fontId="0" fillId="0" borderId="76" xfId="0" applyBorder="1" applyAlignment="1">
      <alignment vertical="center"/>
    </xf>
    <xf numFmtId="44" fontId="0" fillId="38" borderId="43" xfId="44" applyFont="1" applyFill="1" applyBorder="1" applyAlignment="1">
      <alignment/>
    </xf>
    <xf numFmtId="0" fontId="80" fillId="0" borderId="59" xfId="0" applyFont="1" applyBorder="1" applyAlignment="1">
      <alignment/>
    </xf>
    <xf numFmtId="8" fontId="80" fillId="0" borderId="13" xfId="0" applyNumberFormat="1" applyFont="1" applyBorder="1" applyAlignment="1">
      <alignment/>
    </xf>
    <xf numFmtId="8" fontId="0" fillId="38" borderId="30" xfId="44" applyNumberFormat="1" applyFont="1" applyFill="1" applyBorder="1" applyAlignment="1">
      <alignment/>
    </xf>
    <xf numFmtId="8" fontId="19" fillId="0" borderId="77" xfId="0" applyNumberFormat="1" applyFont="1" applyBorder="1" applyAlignment="1">
      <alignment horizontal="center" vertical="center" wrapText="1"/>
    </xf>
    <xf numFmtId="8" fontId="11" fillId="0" borderId="78" xfId="0" applyNumberFormat="1" applyFont="1" applyBorder="1" applyAlignment="1">
      <alignment horizontal="center" vertical="center" wrapText="1"/>
    </xf>
    <xf numFmtId="8" fontId="0" fillId="0" borderId="18" xfId="0" applyNumberFormat="1" applyBorder="1" applyAlignment="1">
      <alignment/>
    </xf>
    <xf numFmtId="8" fontId="4" fillId="0" borderId="77" xfId="0" applyNumberFormat="1" applyFont="1" applyBorder="1" applyAlignment="1">
      <alignment horizontal="center" vertical="center" wrapText="1"/>
    </xf>
    <xf numFmtId="8" fontId="10" fillId="0" borderId="78" xfId="0" applyNumberFormat="1" applyFont="1" applyBorder="1" applyAlignment="1">
      <alignment horizontal="center" vertical="center" wrapText="1"/>
    </xf>
    <xf numFmtId="44" fontId="4" fillId="37" borderId="48" xfId="44" applyFont="1" applyFill="1" applyBorder="1" applyAlignment="1">
      <alignment/>
    </xf>
    <xf numFmtId="44" fontId="4" fillId="37" borderId="13" xfId="44" applyFont="1" applyFill="1" applyBorder="1" applyAlignment="1">
      <alignment/>
    </xf>
    <xf numFmtId="44" fontId="0" fillId="39" borderId="27" xfId="44" applyFont="1" applyFill="1" applyBorder="1" applyAlignment="1">
      <alignment/>
    </xf>
    <xf numFmtId="44" fontId="77" fillId="0" borderId="27" xfId="44" applyFont="1" applyFill="1" applyBorder="1" applyAlignment="1">
      <alignment/>
    </xf>
    <xf numFmtId="44" fontId="5" fillId="0" borderId="31" xfId="44" applyFont="1" applyFill="1" applyBorder="1" applyAlignment="1">
      <alignment/>
    </xf>
    <xf numFmtId="44" fontId="5" fillId="0" borderId="27" xfId="44" applyFont="1" applyFill="1" applyBorder="1" applyAlignment="1">
      <alignment/>
    </xf>
    <xf numFmtId="44" fontId="0" fillId="38" borderId="79" xfId="44" applyFont="1" applyFill="1" applyBorder="1" applyAlignment="1">
      <alignment/>
    </xf>
    <xf numFmtId="44" fontId="4" fillId="38" borderId="80" xfId="44" applyFont="1" applyFill="1" applyBorder="1" applyAlignment="1">
      <alignment/>
    </xf>
    <xf numFmtId="44" fontId="0" fillId="38" borderId="80" xfId="44" applyFont="1" applyFill="1" applyBorder="1" applyAlignment="1">
      <alignment/>
    </xf>
    <xf numFmtId="44" fontId="10" fillId="38" borderId="80" xfId="44" applyFont="1" applyFill="1" applyBorder="1" applyAlignment="1">
      <alignment/>
    </xf>
    <xf numFmtId="44" fontId="0" fillId="38" borderId="81" xfId="44" applyFont="1" applyFill="1" applyBorder="1" applyAlignment="1">
      <alignment/>
    </xf>
    <xf numFmtId="44" fontId="0" fillId="38" borderId="82" xfId="44" applyFont="1" applyFill="1" applyBorder="1" applyAlignment="1">
      <alignment/>
    </xf>
    <xf numFmtId="44" fontId="0" fillId="38" borderId="83" xfId="44" applyFont="1" applyFill="1" applyBorder="1" applyAlignment="1">
      <alignment/>
    </xf>
    <xf numFmtId="44" fontId="0" fillId="38" borderId="80" xfId="44" applyFont="1" applyFill="1" applyBorder="1" applyAlignment="1">
      <alignment/>
    </xf>
    <xf numFmtId="44" fontId="77" fillId="38" borderId="80" xfId="44" applyFont="1" applyFill="1" applyBorder="1" applyAlignment="1">
      <alignment/>
    </xf>
    <xf numFmtId="44" fontId="0" fillId="38" borderId="83" xfId="44" applyFont="1" applyFill="1" applyBorder="1" applyAlignment="1">
      <alignment/>
    </xf>
    <xf numFmtId="0" fontId="2" fillId="38" borderId="32" xfId="0" applyFont="1" applyFill="1" applyBorder="1" applyAlignment="1">
      <alignment horizontal="center" vertical="center" wrapText="1"/>
    </xf>
    <xf numFmtId="44" fontId="0" fillId="38" borderId="33" xfId="44" applyFont="1" applyFill="1" applyBorder="1" applyAlignment="1">
      <alignment/>
    </xf>
    <xf numFmtId="44" fontId="4" fillId="38" borderId="16" xfId="44" applyFont="1" applyFill="1" applyBorder="1" applyAlignment="1">
      <alignment/>
    </xf>
    <xf numFmtId="44" fontId="0" fillId="38" borderId="16" xfId="44" applyFont="1" applyFill="1" applyBorder="1" applyAlignment="1">
      <alignment/>
    </xf>
    <xf numFmtId="44" fontId="0" fillId="38" borderId="34" xfId="44" applyFont="1" applyFill="1" applyBorder="1" applyAlignment="1">
      <alignment/>
    </xf>
    <xf numFmtId="44" fontId="0" fillId="38" borderId="35" xfId="44" applyFont="1" applyFill="1" applyBorder="1" applyAlignment="1">
      <alignment/>
    </xf>
    <xf numFmtId="44" fontId="0" fillId="38" borderId="26" xfId="44" applyFont="1" applyFill="1" applyBorder="1" applyAlignment="1">
      <alignment/>
    </xf>
    <xf numFmtId="44" fontId="0" fillId="39" borderId="16" xfId="44" applyFont="1" applyFill="1" applyBorder="1" applyAlignment="1">
      <alignment/>
    </xf>
    <xf numFmtId="44" fontId="0" fillId="38" borderId="16" xfId="44" applyNumberFormat="1" applyFont="1" applyFill="1" applyBorder="1" applyAlignment="1">
      <alignment/>
    </xf>
    <xf numFmtId="44" fontId="5" fillId="0" borderId="26" xfId="44" applyFont="1" applyFill="1" applyBorder="1" applyAlignment="1">
      <alignment/>
    </xf>
    <xf numFmtId="44" fontId="5" fillId="0" borderId="16" xfId="44" applyFont="1" applyFill="1" applyBorder="1" applyAlignment="1">
      <alignment/>
    </xf>
    <xf numFmtId="44" fontId="0" fillId="0" borderId="26" xfId="44" applyFont="1" applyFill="1" applyBorder="1" applyAlignment="1">
      <alignment/>
    </xf>
    <xf numFmtId="44" fontId="5" fillId="38" borderId="26" xfId="44" applyFont="1" applyFill="1" applyBorder="1" applyAlignment="1">
      <alignment/>
    </xf>
    <xf numFmtId="44" fontId="5" fillId="38" borderId="16" xfId="44" applyFont="1" applyFill="1" applyBorder="1" applyAlignment="1">
      <alignment/>
    </xf>
    <xf numFmtId="44" fontId="4" fillId="0" borderId="27" xfId="44" applyNumberFormat="1" applyFont="1" applyFill="1" applyBorder="1" applyAlignment="1">
      <alignment/>
    </xf>
    <xf numFmtId="44" fontId="0" fillId="38" borderId="30" xfId="44" applyFont="1" applyFill="1" applyBorder="1" applyAlignment="1">
      <alignment/>
    </xf>
    <xf numFmtId="44" fontId="0" fillId="38" borderId="29" xfId="44" applyFont="1" applyFill="1" applyBorder="1" applyAlignment="1">
      <alignment/>
    </xf>
    <xf numFmtId="44" fontId="0" fillId="38" borderId="27" xfId="44" applyFont="1" applyFill="1" applyBorder="1" applyAlignment="1">
      <alignment/>
    </xf>
    <xf numFmtId="44" fontId="0" fillId="38" borderId="19" xfId="44" applyFont="1" applyFill="1" applyBorder="1" applyAlignment="1">
      <alignment/>
    </xf>
    <xf numFmtId="44" fontId="0" fillId="38" borderId="31" xfId="44" applyFont="1" applyFill="1" applyBorder="1" applyAlignment="1">
      <alignment/>
    </xf>
    <xf numFmtId="0" fontId="2" fillId="0" borderId="32" xfId="0" applyFont="1" applyBorder="1" applyAlignment="1">
      <alignment horizontal="center" vertical="center" wrapText="1"/>
    </xf>
    <xf numFmtId="44" fontId="0" fillId="0" borderId="33" xfId="44" applyFont="1" applyBorder="1" applyAlignment="1">
      <alignment/>
    </xf>
    <xf numFmtId="44" fontId="4" fillId="0" borderId="16" xfId="44" applyFont="1" applyBorder="1" applyAlignment="1">
      <alignment/>
    </xf>
    <xf numFmtId="44" fontId="0" fillId="0" borderId="16" xfId="44" applyFont="1" applyBorder="1" applyAlignment="1">
      <alignment/>
    </xf>
    <xf numFmtId="44" fontId="10" fillId="0" borderId="16" xfId="44" applyFont="1" applyBorder="1" applyAlignment="1">
      <alignment/>
    </xf>
    <xf numFmtId="44" fontId="0" fillId="0" borderId="34" xfId="44" applyFont="1" applyBorder="1" applyAlignment="1">
      <alignment/>
    </xf>
    <xf numFmtId="44" fontId="0" fillId="0" borderId="35" xfId="44" applyFont="1" applyBorder="1" applyAlignment="1">
      <alignment/>
    </xf>
    <xf numFmtId="44" fontId="0" fillId="0" borderId="26" xfId="44" applyFont="1" applyBorder="1" applyAlignment="1">
      <alignment/>
    </xf>
    <xf numFmtId="44" fontId="77" fillId="37" borderId="16" xfId="44" applyFont="1" applyFill="1" applyBorder="1" applyAlignment="1">
      <alignment/>
    </xf>
    <xf numFmtId="44" fontId="0" fillId="0" borderId="16" xfId="44" applyFont="1" applyBorder="1" applyAlignment="1">
      <alignment/>
    </xf>
    <xf numFmtId="44" fontId="77" fillId="0" borderId="16" xfId="44" applyFont="1" applyBorder="1" applyAlignment="1">
      <alignment/>
    </xf>
    <xf numFmtId="44" fontId="0" fillId="0" borderId="26" xfId="44" applyFont="1" applyBorder="1" applyAlignment="1">
      <alignment/>
    </xf>
    <xf numFmtId="44" fontId="0" fillId="40" borderId="27" xfId="44" applyFont="1" applyFill="1" applyBorder="1" applyAlignment="1">
      <alignment/>
    </xf>
    <xf numFmtId="44" fontId="0" fillId="0" borderId="36" xfId="44" applyNumberFormat="1" applyFont="1" applyFill="1" applyBorder="1" applyAlignment="1">
      <alignment/>
    </xf>
    <xf numFmtId="44" fontId="0" fillId="0" borderId="84" xfId="44" applyFont="1" applyFill="1" applyBorder="1" applyAlignment="1">
      <alignment/>
    </xf>
    <xf numFmtId="44" fontId="0" fillId="0" borderId="85" xfId="44" applyFont="1" applyFill="1" applyBorder="1" applyAlignment="1">
      <alignment/>
    </xf>
    <xf numFmtId="44" fontId="5" fillId="38" borderId="35" xfId="44" applyFont="1" applyFill="1" applyBorder="1" applyAlignment="1">
      <alignment/>
    </xf>
    <xf numFmtId="44" fontId="0" fillId="38" borderId="36" xfId="44" applyFont="1" applyFill="1" applyBorder="1" applyAlignment="1">
      <alignment/>
    </xf>
    <xf numFmtId="44" fontId="5" fillId="38" borderId="19" xfId="44" applyFont="1" applyFill="1" applyBorder="1" applyAlignment="1">
      <alignment horizontal="left"/>
    </xf>
    <xf numFmtId="44" fontId="0" fillId="38" borderId="21" xfId="44" applyFont="1" applyFill="1" applyBorder="1" applyAlignment="1">
      <alignment/>
    </xf>
    <xf numFmtId="44" fontId="0" fillId="38" borderId="84" xfId="44" applyFont="1" applyFill="1" applyBorder="1" applyAlignment="1">
      <alignment/>
    </xf>
    <xf numFmtId="44" fontId="0" fillId="38" borderId="85" xfId="44" applyFont="1" applyFill="1" applyBorder="1" applyAlignment="1">
      <alignment/>
    </xf>
    <xf numFmtId="44" fontId="0" fillId="38" borderId="36" xfId="44" applyFont="1" applyFill="1" applyBorder="1" applyAlignment="1">
      <alignment/>
    </xf>
    <xf numFmtId="44" fontId="0" fillId="0" borderId="16" xfId="44" applyFont="1" applyFill="1" applyBorder="1" applyAlignment="1">
      <alignment/>
    </xf>
    <xf numFmtId="44" fontId="0" fillId="0" borderId="27" xfId="44" applyFont="1" applyFill="1" applyBorder="1" applyAlignment="1">
      <alignment/>
    </xf>
    <xf numFmtId="0" fontId="12" fillId="38" borderId="32" xfId="0" applyFont="1" applyFill="1" applyBorder="1" applyAlignment="1">
      <alignment horizontal="center" vertical="center" wrapText="1"/>
    </xf>
    <xf numFmtId="8" fontId="0" fillId="39" borderId="34" xfId="44" applyNumberFormat="1" applyFont="1" applyFill="1" applyBorder="1" applyAlignment="1">
      <alignment/>
    </xf>
    <xf numFmtId="8" fontId="0" fillId="38" borderId="84" xfId="44" applyNumberFormat="1" applyFont="1" applyFill="1" applyBorder="1" applyAlignment="1">
      <alignment/>
    </xf>
    <xf numFmtId="8" fontId="0" fillId="34" borderId="85" xfId="44" applyNumberFormat="1" applyFont="1" applyFill="1" applyBorder="1" applyAlignment="1">
      <alignment/>
    </xf>
    <xf numFmtId="44" fontId="0" fillId="38" borderId="19" xfId="44" applyFont="1" applyFill="1" applyBorder="1" applyAlignment="1">
      <alignment horizontal="left"/>
    </xf>
    <xf numFmtId="8" fontId="0" fillId="38" borderId="80" xfId="44" applyNumberFormat="1" applyFont="1" applyFill="1" applyBorder="1" applyAlignment="1">
      <alignment/>
    </xf>
    <xf numFmtId="44" fontId="0" fillId="38" borderId="86" xfId="44" applyFont="1" applyFill="1" applyBorder="1" applyAlignment="1">
      <alignment/>
    </xf>
    <xf numFmtId="44" fontId="0" fillId="38" borderId="87" xfId="44" applyFont="1" applyFill="1" applyBorder="1" applyAlignment="1">
      <alignment/>
    </xf>
    <xf numFmtId="44" fontId="0" fillId="0" borderId="35" xfId="44" applyNumberFormat="1" applyFont="1" applyFill="1" applyBorder="1" applyAlignment="1">
      <alignment/>
    </xf>
    <xf numFmtId="44" fontId="0" fillId="38" borderId="19" xfId="44" applyFont="1" applyFill="1" applyBorder="1" applyAlignment="1">
      <alignment horizontal="left"/>
    </xf>
    <xf numFmtId="44" fontId="0" fillId="38" borderId="85" xfId="44" applyFont="1" applyFill="1" applyBorder="1" applyAlignment="1">
      <alignment/>
    </xf>
    <xf numFmtId="0" fontId="2" fillId="0" borderId="88" xfId="0" applyFont="1" applyBorder="1" applyAlignment="1">
      <alignment horizontal="center" vertical="center" wrapText="1"/>
    </xf>
    <xf numFmtId="44" fontId="0" fillId="0" borderId="36" xfId="44" applyFont="1" applyBorder="1" applyAlignment="1">
      <alignment/>
    </xf>
    <xf numFmtId="44" fontId="0" fillId="0" borderId="84" xfId="44" applyFont="1" applyBorder="1" applyAlignment="1">
      <alignment/>
    </xf>
    <xf numFmtId="44" fontId="0" fillId="40" borderId="19" xfId="44" applyFont="1" applyFill="1" applyBorder="1" applyAlignment="1">
      <alignment horizontal="left"/>
    </xf>
    <xf numFmtId="8" fontId="0" fillId="39" borderId="27" xfId="44" applyNumberFormat="1" applyFont="1" applyFill="1" applyBorder="1" applyAlignment="1">
      <alignment/>
    </xf>
    <xf numFmtId="8" fontId="0" fillId="39" borderId="16" xfId="44" applyNumberFormat="1" applyFont="1" applyFill="1" applyBorder="1" applyAlignment="1">
      <alignment/>
    </xf>
    <xf numFmtId="44" fontId="0" fillId="0" borderId="16" xfId="44" applyNumberFormat="1" applyFont="1" applyFill="1" applyBorder="1" applyAlignment="1">
      <alignment/>
    </xf>
    <xf numFmtId="44" fontId="0" fillId="41" borderId="27" xfId="44" applyFont="1" applyFill="1" applyBorder="1" applyAlignment="1">
      <alignment/>
    </xf>
    <xf numFmtId="44" fontId="0" fillId="41" borderId="16" xfId="44" applyFont="1" applyFill="1" applyBorder="1" applyAlignment="1">
      <alignment/>
    </xf>
    <xf numFmtId="44" fontId="0" fillId="41" borderId="27" xfId="44" applyFont="1" applyFill="1" applyBorder="1" applyAlignment="1">
      <alignment/>
    </xf>
    <xf numFmtId="44" fontId="5" fillId="41" borderId="19" xfId="44" applyFont="1" applyFill="1" applyBorder="1" applyAlignment="1">
      <alignment horizontal="left"/>
    </xf>
    <xf numFmtId="44" fontId="5" fillId="41" borderId="35" xfId="44" applyFont="1" applyFill="1" applyBorder="1" applyAlignment="1">
      <alignment/>
    </xf>
    <xf numFmtId="44" fontId="0" fillId="41" borderId="31" xfId="44" applyFont="1" applyFill="1" applyBorder="1" applyAlignment="1">
      <alignment/>
    </xf>
    <xf numFmtId="44" fontId="0" fillId="41" borderId="26" xfId="44" applyFont="1" applyFill="1" applyBorder="1" applyAlignment="1">
      <alignment/>
    </xf>
    <xf numFmtId="44" fontId="0" fillId="41" borderId="16" xfId="44" applyFont="1" applyFill="1" applyBorder="1" applyAlignment="1">
      <alignment/>
    </xf>
    <xf numFmtId="44" fontId="0" fillId="41" borderId="19" xfId="44" applyFont="1" applyFill="1" applyBorder="1" applyAlignment="1">
      <alignment horizontal="left"/>
    </xf>
    <xf numFmtId="44" fontId="0" fillId="41" borderId="35" xfId="44" applyFont="1" applyFill="1" applyBorder="1" applyAlignment="1">
      <alignment/>
    </xf>
    <xf numFmtId="44" fontId="0" fillId="41" borderId="31" xfId="44" applyFont="1" applyFill="1" applyBorder="1" applyAlignment="1">
      <alignment/>
    </xf>
    <xf numFmtId="44" fontId="0" fillId="41" borderId="16" xfId="44" applyNumberFormat="1" applyFont="1" applyFill="1" applyBorder="1" applyAlignment="1">
      <alignment/>
    </xf>
    <xf numFmtId="44" fontId="0" fillId="41" borderId="19" xfId="44" applyFont="1" applyFill="1" applyBorder="1" applyAlignment="1">
      <alignment/>
    </xf>
    <xf numFmtId="44" fontId="0" fillId="0" borderId="64" xfId="44" applyFont="1" applyFill="1" applyBorder="1" applyAlignment="1">
      <alignment/>
    </xf>
    <xf numFmtId="44" fontId="0" fillId="0" borderId="65" xfId="44" applyFont="1" applyFill="1" applyBorder="1" applyAlignment="1">
      <alignment/>
    </xf>
    <xf numFmtId="44" fontId="0" fillId="41" borderId="85" xfId="44" applyFont="1" applyFill="1" applyBorder="1" applyAlignment="1">
      <alignment/>
    </xf>
    <xf numFmtId="44" fontId="0" fillId="41" borderId="84" xfId="44" applyFont="1" applyFill="1" applyBorder="1" applyAlignment="1">
      <alignment/>
    </xf>
    <xf numFmtId="44" fontId="9" fillId="41" borderId="16" xfId="44" applyNumberFormat="1" applyFont="1" applyFill="1" applyBorder="1" applyAlignment="1">
      <alignment/>
    </xf>
    <xf numFmtId="44" fontId="0" fillId="41" borderId="27" xfId="44" applyFont="1" applyFill="1" applyBorder="1" applyAlignment="1">
      <alignment/>
    </xf>
    <xf numFmtId="8" fontId="0" fillId="38" borderId="34" xfId="44" applyNumberFormat="1" applyFont="1" applyFill="1" applyBorder="1" applyAlignment="1">
      <alignment/>
    </xf>
    <xf numFmtId="8" fontId="0" fillId="38" borderId="49" xfId="44" applyNumberFormat="1" applyFont="1" applyFill="1" applyBorder="1" applyAlignment="1">
      <alignment/>
    </xf>
    <xf numFmtId="8" fontId="0" fillId="38" borderId="48" xfId="44" applyNumberFormat="1" applyFont="1" applyFill="1" applyBorder="1" applyAlignment="1">
      <alignment/>
    </xf>
    <xf numFmtId="8" fontId="0" fillId="38" borderId="39" xfId="44" applyNumberFormat="1" applyFont="1" applyFill="1" applyBorder="1" applyAlignment="1">
      <alignment/>
    </xf>
    <xf numFmtId="44" fontId="0" fillId="41" borderId="43" xfId="44" applyFont="1" applyFill="1" applyBorder="1" applyAlignment="1">
      <alignment/>
    </xf>
    <xf numFmtId="8" fontId="0" fillId="41" borderId="30" xfId="44" applyNumberFormat="1" applyFont="1" applyFill="1" applyBorder="1" applyAlignment="1">
      <alignment/>
    </xf>
    <xf numFmtId="8" fontId="0" fillId="41" borderId="39" xfId="44" applyNumberFormat="1" applyFont="1" applyFill="1" applyBorder="1" applyAlignment="1">
      <alignment/>
    </xf>
    <xf numFmtId="44" fontId="0" fillId="41" borderId="43" xfId="44" applyFont="1" applyFill="1" applyBorder="1" applyAlignment="1">
      <alignment/>
    </xf>
    <xf numFmtId="44" fontId="0" fillId="41" borderId="24" xfId="44" applyFont="1" applyFill="1" applyBorder="1" applyAlignment="1">
      <alignment/>
    </xf>
    <xf numFmtId="44" fontId="0" fillId="41" borderId="48" xfId="44" applyFont="1" applyFill="1" applyBorder="1" applyAlignment="1">
      <alignment/>
    </xf>
    <xf numFmtId="8" fontId="0" fillId="41" borderId="49" xfId="44" applyNumberFormat="1" applyFont="1" applyFill="1" applyBorder="1" applyAlignment="1">
      <alignment/>
    </xf>
    <xf numFmtId="8" fontId="0" fillId="41" borderId="34" xfId="44" applyNumberFormat="1" applyFont="1" applyFill="1" applyBorder="1" applyAlignment="1">
      <alignment/>
    </xf>
    <xf numFmtId="8" fontId="0" fillId="41" borderId="80" xfId="44" applyNumberFormat="1" applyFont="1" applyFill="1" applyBorder="1" applyAlignment="1">
      <alignment/>
    </xf>
    <xf numFmtId="44" fontId="0" fillId="41" borderId="80" xfId="44" applyFont="1" applyFill="1" applyBorder="1" applyAlignment="1">
      <alignment/>
    </xf>
    <xf numFmtId="44" fontId="0" fillId="41" borderId="16" xfId="44" applyFont="1" applyFill="1" applyBorder="1" applyAlignment="1">
      <alignment/>
    </xf>
    <xf numFmtId="8" fontId="77" fillId="41" borderId="27" xfId="44" applyNumberFormat="1" applyFont="1" applyFill="1" applyBorder="1" applyAlignment="1">
      <alignment/>
    </xf>
    <xf numFmtId="44" fontId="77" fillId="41" borderId="16" xfId="44" applyFont="1" applyFill="1" applyBorder="1" applyAlignment="1">
      <alignment/>
    </xf>
    <xf numFmtId="44" fontId="77" fillId="41" borderId="27" xfId="44" applyFont="1" applyFill="1" applyBorder="1" applyAlignment="1">
      <alignment/>
    </xf>
    <xf numFmtId="44" fontId="77" fillId="41" borderId="43" xfId="44" applyFont="1" applyFill="1" applyBorder="1" applyAlignment="1">
      <alignment/>
    </xf>
    <xf numFmtId="44" fontId="0" fillId="41" borderId="13" xfId="44" applyFont="1" applyFill="1" applyBorder="1" applyAlignment="1">
      <alignment/>
    </xf>
    <xf numFmtId="44" fontId="0" fillId="41" borderId="70" xfId="44" applyFont="1" applyFill="1" applyBorder="1" applyAlignment="1">
      <alignment/>
    </xf>
    <xf numFmtId="44" fontId="0" fillId="40" borderId="31" xfId="44" applyFont="1" applyFill="1" applyBorder="1" applyAlignment="1">
      <alignment/>
    </xf>
    <xf numFmtId="44" fontId="0" fillId="40" borderId="25" xfId="44" applyFont="1" applyFill="1" applyBorder="1" applyAlignment="1">
      <alignment/>
    </xf>
    <xf numFmtId="44" fontId="4" fillId="38" borderId="27" xfId="44" applyNumberFormat="1" applyFont="1" applyFill="1" applyBorder="1" applyAlignment="1">
      <alignment/>
    </xf>
    <xf numFmtId="44" fontId="10" fillId="38" borderId="16" xfId="44" applyNumberFormat="1" applyFont="1" applyFill="1" applyBorder="1" applyAlignment="1">
      <alignment/>
    </xf>
    <xf numFmtId="44" fontId="0" fillId="38" borderId="61" xfId="44" applyFont="1" applyFill="1" applyBorder="1" applyAlignment="1">
      <alignment/>
    </xf>
    <xf numFmtId="44" fontId="0" fillId="38" borderId="65" xfId="44" applyFont="1" applyFill="1" applyBorder="1" applyAlignment="1">
      <alignment/>
    </xf>
    <xf numFmtId="44" fontId="0" fillId="38" borderId="36" xfId="44" applyNumberFormat="1" applyFont="1" applyFill="1" applyBorder="1" applyAlignment="1">
      <alignment/>
    </xf>
    <xf numFmtId="0" fontId="81" fillId="0" borderId="0" xfId="0" applyFont="1" applyAlignment="1">
      <alignment horizontal="center"/>
    </xf>
    <xf numFmtId="8" fontId="3" fillId="0" borderId="39" xfId="0" applyNumberFormat="1" applyFont="1" applyBorder="1" applyAlignment="1">
      <alignment/>
    </xf>
    <xf numFmtId="8" fontId="4" fillId="34" borderId="89" xfId="0" applyNumberFormat="1" applyFont="1" applyFill="1" applyBorder="1" applyAlignment="1">
      <alignment horizontal="center" vertical="center" wrapText="1"/>
    </xf>
    <xf numFmtId="8" fontId="4" fillId="34" borderId="90" xfId="0" applyNumberFormat="1" applyFont="1" applyFill="1" applyBorder="1" applyAlignment="1">
      <alignment horizontal="center" vertical="center" wrapText="1"/>
    </xf>
    <xf numFmtId="8" fontId="4" fillId="38" borderId="89" xfId="0" applyNumberFormat="1" applyFont="1" applyFill="1" applyBorder="1" applyAlignment="1">
      <alignment horizontal="center" vertical="center" wrapText="1"/>
    </xf>
    <xf numFmtId="8" fontId="4" fillId="38" borderId="90" xfId="0" applyNumberFormat="1" applyFont="1" applyFill="1" applyBorder="1" applyAlignment="1">
      <alignment horizontal="center" vertical="center" wrapText="1"/>
    </xf>
    <xf numFmtId="8" fontId="82" fillId="38" borderId="91" xfId="0" applyNumberFormat="1" applyFont="1" applyFill="1" applyBorder="1" applyAlignment="1">
      <alignment horizontal="center" vertical="center" wrapText="1"/>
    </xf>
    <xf numFmtId="8" fontId="4" fillId="38" borderId="92" xfId="0" applyNumberFormat="1" applyFont="1" applyFill="1" applyBorder="1" applyAlignment="1">
      <alignment horizontal="center" vertical="center" wrapText="1"/>
    </xf>
    <xf numFmtId="8" fontId="82" fillId="38" borderId="93" xfId="0" applyNumberFormat="1" applyFont="1" applyFill="1" applyBorder="1" applyAlignment="1">
      <alignment horizontal="center" vertical="center" wrapText="1"/>
    </xf>
    <xf numFmtId="0" fontId="10" fillId="34" borderId="93" xfId="0" applyFont="1" applyFill="1" applyBorder="1" applyAlignment="1">
      <alignment horizontal="center" wrapText="1"/>
    </xf>
    <xf numFmtId="0" fontId="10" fillId="34" borderId="90" xfId="0" applyFont="1" applyFill="1" applyBorder="1" applyAlignment="1">
      <alignment horizontal="center" wrapText="1"/>
    </xf>
    <xf numFmtId="0" fontId="80" fillId="0" borderId="91" xfId="0" applyFont="1" applyFill="1" applyBorder="1" applyAlignment="1">
      <alignment horizontal="center" wrapText="1"/>
    </xf>
    <xf numFmtId="0" fontId="80" fillId="0" borderId="92" xfId="0" applyFont="1" applyFill="1" applyBorder="1" applyAlignment="1">
      <alignment horizontal="center" wrapText="1"/>
    </xf>
    <xf numFmtId="0" fontId="80" fillId="0" borderId="94" xfId="0" applyFont="1" applyFill="1" applyBorder="1" applyAlignment="1">
      <alignment horizontal="center" wrapText="1"/>
    </xf>
    <xf numFmtId="8" fontId="4" fillId="33" borderId="95" xfId="0" applyNumberFormat="1" applyFont="1" applyFill="1" applyBorder="1" applyAlignment="1">
      <alignment horizontal="center" wrapText="1"/>
    </xf>
    <xf numFmtId="8" fontId="4" fillId="33" borderId="89" xfId="0" applyNumberFormat="1" applyFont="1" applyFill="1" applyBorder="1" applyAlignment="1">
      <alignment horizontal="center" wrapText="1"/>
    </xf>
    <xf numFmtId="8" fontId="4" fillId="0" borderId="89" xfId="0" applyNumberFormat="1" applyFont="1" applyBorder="1" applyAlignment="1">
      <alignment horizontal="center" vertical="center" wrapText="1"/>
    </xf>
    <xf numFmtId="8" fontId="4" fillId="0" borderId="90" xfId="0" applyNumberFormat="1" applyFont="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0" xfId="0" applyNumberFormat="1" applyFont="1" applyFill="1" applyBorder="1" applyAlignment="1">
      <alignment horizontal="center" vertical="center" wrapText="1"/>
    </xf>
    <xf numFmtId="8" fontId="4" fillId="0" borderId="95" xfId="0" applyNumberFormat="1" applyFont="1" applyFill="1" applyBorder="1" applyAlignment="1">
      <alignment horizontal="center" wrapText="1"/>
    </xf>
    <xf numFmtId="8" fontId="4" fillId="34" borderId="93"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0" fontId="4" fillId="38" borderId="89" xfId="0" applyFont="1" applyFill="1" applyBorder="1" applyAlignment="1">
      <alignment horizontal="center" vertical="center" wrapText="1"/>
    </xf>
    <xf numFmtId="0" fontId="4" fillId="38" borderId="90" xfId="0" applyFont="1" applyFill="1" applyBorder="1" applyAlignment="1">
      <alignment horizontal="center" vertical="center" wrapText="1"/>
    </xf>
    <xf numFmtId="8" fontId="82" fillId="34" borderId="89" xfId="0" applyNumberFormat="1" applyFont="1" applyFill="1" applyBorder="1" applyAlignment="1">
      <alignment horizontal="center" vertical="center" wrapText="1"/>
    </xf>
    <xf numFmtId="8" fontId="4" fillId="38" borderId="96" xfId="0" applyNumberFormat="1" applyFont="1" applyFill="1" applyBorder="1" applyAlignment="1">
      <alignment horizontal="center" vertical="center" wrapText="1"/>
    </xf>
    <xf numFmtId="8" fontId="4" fillId="38" borderId="95" xfId="0" applyNumberFormat="1" applyFont="1" applyFill="1" applyBorder="1" applyAlignment="1">
      <alignment horizontal="center" vertical="center" wrapText="1"/>
    </xf>
    <xf numFmtId="0" fontId="4" fillId="0" borderId="95" xfId="0" applyFont="1" applyBorder="1" applyAlignment="1">
      <alignment horizontal="center" vertical="center" wrapText="1"/>
    </xf>
    <xf numFmtId="0" fontId="4" fillId="38" borderId="95" xfId="0" applyFont="1" applyFill="1" applyBorder="1" applyAlignment="1">
      <alignment horizontal="center" vertical="center" wrapText="1"/>
    </xf>
    <xf numFmtId="8" fontId="4" fillId="38" borderId="78" xfId="0" applyNumberFormat="1" applyFont="1" applyFill="1" applyBorder="1" applyAlignment="1">
      <alignment horizontal="center" vertical="center" wrapText="1"/>
    </xf>
    <xf numFmtId="8" fontId="4" fillId="0" borderId="78" xfId="0" applyNumberFormat="1" applyFont="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8" fontId="4" fillId="0" borderId="93" xfId="0" applyNumberFormat="1" applyFont="1" applyFill="1" applyBorder="1" applyAlignment="1">
      <alignment horizontal="center" vertical="center" wrapText="1"/>
    </xf>
    <xf numFmtId="8" fontId="80" fillId="0" borderId="97" xfId="0" applyNumberFormat="1" applyFont="1" applyBorder="1" applyAlignment="1">
      <alignment horizontal="center"/>
    </xf>
    <xf numFmtId="8" fontId="0" fillId="0" borderId="97" xfId="0" applyNumberFormat="1" applyFont="1" applyBorder="1" applyAlignment="1">
      <alignment horizontal="center"/>
    </xf>
    <xf numFmtId="0" fontId="80" fillId="38" borderId="89" xfId="0" applyFont="1" applyFill="1" applyBorder="1" applyAlignment="1">
      <alignment horizontal="center" vertical="center" wrapText="1"/>
    </xf>
    <xf numFmtId="0" fontId="4" fillId="0" borderId="95" xfId="0" applyFont="1" applyFill="1" applyBorder="1" applyAlignment="1">
      <alignment horizontal="center" vertical="center" wrapText="1"/>
    </xf>
    <xf numFmtId="8" fontId="10" fillId="38" borderId="93" xfId="0" applyNumberFormat="1" applyFont="1" applyFill="1" applyBorder="1" applyAlignment="1">
      <alignment horizontal="center" vertical="center" wrapText="1"/>
    </xf>
    <xf numFmtId="8" fontId="10" fillId="38" borderId="90" xfId="0" applyNumberFormat="1" applyFont="1" applyFill="1" applyBorder="1" applyAlignment="1">
      <alignment horizontal="center" vertical="center" wrapText="1"/>
    </xf>
    <xf numFmtId="8" fontId="4" fillId="0" borderId="98" xfId="0" applyNumberFormat="1" applyFont="1" applyFill="1" applyBorder="1" applyAlignment="1">
      <alignment horizontal="center" vertical="center" wrapText="1"/>
    </xf>
    <xf numFmtId="0" fontId="80" fillId="38" borderId="90" xfId="0" applyFont="1" applyFill="1" applyBorder="1" applyAlignment="1">
      <alignment horizontal="center" vertical="center" wrapText="1"/>
    </xf>
    <xf numFmtId="8" fontId="0" fillId="0" borderId="99" xfId="0" applyNumberFormat="1" applyBorder="1" applyAlignment="1">
      <alignment horizontal="center"/>
    </xf>
    <xf numFmtId="0" fontId="10" fillId="0" borderId="100" xfId="0" applyFont="1" applyFill="1" applyBorder="1" applyAlignment="1">
      <alignment horizontal="center" vertical="center" wrapText="1"/>
    </xf>
    <xf numFmtId="0" fontId="10" fillId="0" borderId="101" xfId="0" applyFont="1" applyFill="1" applyBorder="1" applyAlignment="1">
      <alignment horizontal="center" vertical="center" wrapText="1"/>
    </xf>
    <xf numFmtId="8" fontId="10" fillId="42" borderId="95" xfId="0" applyNumberFormat="1" applyFont="1" applyFill="1" applyBorder="1" applyAlignment="1">
      <alignment horizontal="center" vertical="center" wrapText="1"/>
    </xf>
    <xf numFmtId="8" fontId="0" fillId="0" borderId="97" xfId="0" applyNumberFormat="1" applyBorder="1" applyAlignment="1">
      <alignment horizontal="center"/>
    </xf>
    <xf numFmtId="0" fontId="10" fillId="0" borderId="102" xfId="0" applyFont="1" applyFill="1" applyBorder="1" applyAlignment="1">
      <alignment horizontal="center" wrapText="1"/>
    </xf>
    <xf numFmtId="0" fontId="10" fillId="0" borderId="103" xfId="0" applyFont="1" applyFill="1" applyBorder="1" applyAlignment="1">
      <alignment horizontal="center" wrapText="1"/>
    </xf>
    <xf numFmtId="0" fontId="10" fillId="0" borderId="104"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10" fillId="0" borderId="106"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80" fillId="0" borderId="108" xfId="0" applyFont="1" applyFill="1" applyBorder="1" applyAlignment="1">
      <alignment horizontal="center" vertical="center"/>
    </xf>
    <xf numFmtId="0" fontId="80" fillId="0" borderId="76" xfId="0" applyFont="1" applyFill="1" applyBorder="1" applyAlignment="1">
      <alignment horizontal="center" vertical="center"/>
    </xf>
    <xf numFmtId="0" fontId="80" fillId="0" borderId="10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BC60"/>
  <sheetViews>
    <sheetView zoomScale="78" zoomScaleNormal="78" zoomScalePageLayoutView="0" workbookViewId="0" topLeftCell="A1">
      <pane xSplit="1" topLeftCell="B1" activePane="topRight" state="frozen"/>
      <selection pane="topLeft" activeCell="A1" sqref="A1"/>
      <selection pane="topRight" activeCell="A4" sqref="A4"/>
    </sheetView>
  </sheetViews>
  <sheetFormatPr defaultColWidth="9.140625" defaultRowHeight="12.75"/>
  <cols>
    <col min="1" max="1" width="53.421875" style="0" bestFit="1"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5" width="15.421875" style="0" customWidth="1"/>
  </cols>
  <sheetData>
    <row r="1" ht="13.5" thickBot="1">
      <c r="A1" s="16" t="s">
        <v>14</v>
      </c>
    </row>
    <row r="2" ht="13.5" thickBot="1">
      <c r="A2" s="52">
        <v>1</v>
      </c>
    </row>
    <row r="3" spans="1:50" ht="13.5" thickBot="1">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c r="A4" s="54">
        <v>200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0" ht="12.75" hidden="1">
      <c r="A5" s="64" t="s">
        <v>28</v>
      </c>
      <c r="B5" s="15">
        <f>A4*1.075</f>
        <v>215</v>
      </c>
      <c r="E5" s="1"/>
      <c r="G5" s="1"/>
      <c r="H5" s="1"/>
      <c r="I5" s="1"/>
      <c r="J5" s="1"/>
      <c r="K5" s="1"/>
      <c r="L5" s="1"/>
      <c r="M5" s="1"/>
      <c r="Q5" s="1"/>
      <c r="S5" s="1"/>
      <c r="U5" s="1"/>
      <c r="V5" s="1"/>
      <c r="W5" s="1"/>
      <c r="X5" s="1"/>
      <c r="Y5" s="1"/>
      <c r="AA5" s="1"/>
      <c r="AC5" s="1"/>
      <c r="AF5" s="1"/>
      <c r="AH5" s="1"/>
      <c r="AJ5" s="1"/>
      <c r="AV5" s="1"/>
      <c r="AX5" s="1"/>
    </row>
    <row r="6" spans="1:50" ht="12.75" hidden="1">
      <c r="A6" s="64" t="s">
        <v>27</v>
      </c>
      <c r="B6" s="2">
        <v>100</v>
      </c>
      <c r="C6" s="1"/>
      <c r="E6" s="1"/>
      <c r="G6" s="1"/>
      <c r="H6" s="1"/>
      <c r="I6" s="1"/>
      <c r="J6" s="1"/>
      <c r="K6" s="1"/>
      <c r="L6" s="1"/>
      <c r="M6" s="1"/>
      <c r="Q6" s="1"/>
      <c r="S6" s="1"/>
      <c r="U6" s="1"/>
      <c r="V6" s="1"/>
      <c r="W6" s="1"/>
      <c r="X6" s="1"/>
      <c r="Y6" s="1"/>
      <c r="AA6" s="1"/>
      <c r="AC6" s="1"/>
      <c r="AF6" s="1"/>
      <c r="AH6" s="1"/>
      <c r="AJ6" s="1"/>
      <c r="AV6" s="1"/>
      <c r="AX6" s="1"/>
    </row>
    <row r="7" spans="1:50" ht="12.75" hidden="1">
      <c r="A7" s="64" t="s">
        <v>26</v>
      </c>
      <c r="B7" s="2">
        <v>25</v>
      </c>
      <c r="C7" s="1"/>
      <c r="E7" s="1"/>
      <c r="G7" s="1"/>
      <c r="H7" s="1"/>
      <c r="I7" s="1"/>
      <c r="J7" s="1"/>
      <c r="K7" s="1"/>
      <c r="L7" s="1"/>
      <c r="M7" s="1"/>
      <c r="Q7" s="1"/>
      <c r="S7" s="1"/>
      <c r="U7" s="1"/>
      <c r="V7" s="1"/>
      <c r="W7" s="1"/>
      <c r="X7" s="1"/>
      <c r="Y7" s="1"/>
      <c r="AA7" s="1"/>
      <c r="AC7" s="1"/>
      <c r="AF7" s="1"/>
      <c r="AH7" s="1"/>
      <c r="AJ7" s="1"/>
      <c r="AV7" s="1"/>
      <c r="AX7" s="1"/>
    </row>
    <row r="8" spans="1:50" ht="12.75" hidden="1">
      <c r="A8" s="64" t="s">
        <v>25</v>
      </c>
      <c r="B8" s="2">
        <v>100</v>
      </c>
      <c r="C8" s="1"/>
      <c r="E8" s="1"/>
      <c r="G8" s="1"/>
      <c r="H8" s="1"/>
      <c r="I8" s="1"/>
      <c r="J8" s="1"/>
      <c r="K8" s="1"/>
      <c r="L8" s="1"/>
      <c r="M8" s="1"/>
      <c r="Q8" s="1"/>
      <c r="S8" s="1"/>
      <c r="U8" s="1"/>
      <c r="V8" s="1"/>
      <c r="W8" s="1"/>
      <c r="X8" s="1"/>
      <c r="Y8" s="1"/>
      <c r="AA8" s="1"/>
      <c r="AC8" s="1"/>
      <c r="AF8" s="1"/>
      <c r="AH8" s="1"/>
      <c r="AJ8" s="1"/>
      <c r="AV8" s="1"/>
      <c r="AX8" s="1"/>
    </row>
    <row r="9" spans="1:50" ht="12.75" hidden="1">
      <c r="A9" s="64" t="s">
        <v>24</v>
      </c>
      <c r="B9" s="2">
        <v>12</v>
      </c>
      <c r="C9" s="1"/>
      <c r="E9" s="1"/>
      <c r="G9" s="1"/>
      <c r="H9" s="1"/>
      <c r="I9" s="1"/>
      <c r="J9" s="1"/>
      <c r="K9" s="1"/>
      <c r="L9" s="1"/>
      <c r="M9" s="1"/>
      <c r="Q9" s="1"/>
      <c r="S9" s="1"/>
      <c r="U9" s="1"/>
      <c r="V9" s="1"/>
      <c r="W9" s="1"/>
      <c r="X9" s="1"/>
      <c r="Y9" s="1"/>
      <c r="AA9" s="1"/>
      <c r="AC9" s="1"/>
      <c r="AF9" s="1"/>
      <c r="AH9" s="1"/>
      <c r="AJ9" s="1"/>
      <c r="AV9" s="1"/>
      <c r="AX9" s="1"/>
    </row>
    <row r="10" spans="1:50" ht="12.75" hidden="1">
      <c r="A10" s="64" t="s">
        <v>93</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64" t="s">
        <v>22</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64"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64"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64"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0" ht="12.75" hidden="1">
      <c r="A15" s="64"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64"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64" t="s">
        <v>86</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hidden="1" thickBot="1">
      <c r="A18" s="64"/>
      <c r="B18" s="1"/>
      <c r="C18" s="1"/>
      <c r="E18" s="1"/>
      <c r="G18" s="1"/>
      <c r="H18" s="1"/>
      <c r="I18" s="1"/>
      <c r="J18" s="1"/>
      <c r="K18" s="1"/>
      <c r="L18" s="1"/>
      <c r="M18" s="1"/>
      <c r="Q18" s="1"/>
      <c r="S18" s="1"/>
      <c r="U18" s="1"/>
      <c r="V18" s="1"/>
      <c r="W18" s="1"/>
      <c r="X18" s="1"/>
      <c r="Y18" s="1"/>
      <c r="AA18" s="1"/>
      <c r="AC18" s="1"/>
      <c r="AF18" s="1"/>
      <c r="AH18" s="1"/>
      <c r="AJ18" s="11"/>
      <c r="AK18" s="154"/>
      <c r="AL18" s="155"/>
      <c r="AM18" s="154"/>
      <c r="AN18" s="155"/>
      <c r="AO18" s="154"/>
      <c r="AP18" s="156"/>
      <c r="AQ18" s="154"/>
      <c r="AR18" s="156"/>
      <c r="AS18" s="154"/>
      <c r="AT18" s="156"/>
      <c r="AU18" s="154"/>
      <c r="AV18" s="156"/>
      <c r="AW18" s="154"/>
      <c r="AX18" s="156"/>
      <c r="AY18" s="154"/>
    </row>
    <row r="19" spans="1:55" ht="14.25" customHeight="1" thickBot="1" thickTop="1">
      <c r="A19" s="64"/>
      <c r="B19" s="64"/>
      <c r="C19" s="64"/>
      <c r="D19" s="319"/>
      <c r="E19" s="64"/>
      <c r="F19" s="319"/>
      <c r="G19" s="64"/>
      <c r="H19" s="569" t="s">
        <v>87</v>
      </c>
      <c r="I19" s="570"/>
      <c r="J19" s="569" t="s">
        <v>88</v>
      </c>
      <c r="K19" s="570"/>
      <c r="L19" s="64"/>
      <c r="M19" s="64"/>
      <c r="N19" s="319"/>
      <c r="O19" s="319"/>
      <c r="P19" s="319"/>
      <c r="Q19" s="64"/>
      <c r="R19" s="319"/>
      <c r="S19" s="64"/>
      <c r="T19" s="319"/>
      <c r="U19" s="64"/>
      <c r="V19" s="64"/>
      <c r="W19" s="64"/>
      <c r="X19" s="64"/>
      <c r="Y19" s="64"/>
      <c r="Z19" s="319"/>
      <c r="AA19" s="64"/>
      <c r="AB19" s="319"/>
      <c r="AC19" s="64"/>
      <c r="AD19" s="319"/>
      <c r="AE19" s="319"/>
      <c r="AF19" s="64"/>
      <c r="AG19" s="319"/>
      <c r="AH19" s="64"/>
      <c r="AI19" s="319"/>
      <c r="AJ19" s="547" t="s">
        <v>39</v>
      </c>
      <c r="AK19" s="548"/>
      <c r="AL19" s="544" t="s">
        <v>76</v>
      </c>
      <c r="AM19" s="545"/>
      <c r="AN19" s="545"/>
      <c r="AO19" s="546"/>
      <c r="AP19" s="542" t="s">
        <v>85</v>
      </c>
      <c r="AQ19" s="542"/>
      <c r="AR19" s="542"/>
      <c r="AS19" s="542"/>
      <c r="AT19" s="542"/>
      <c r="AU19" s="542"/>
      <c r="AV19" s="542"/>
      <c r="AW19" s="543"/>
      <c r="AX19" s="553"/>
      <c r="AY19" s="553"/>
      <c r="AZ19" s="319"/>
      <c r="BA19" s="319"/>
      <c r="BB19" s="319"/>
      <c r="BC19" s="319"/>
    </row>
    <row r="20" spans="1:55" ht="42" customHeight="1" thickBot="1" thickTop="1">
      <c r="A20" s="405" t="s">
        <v>52</v>
      </c>
      <c r="B20" s="561" t="s">
        <v>5</v>
      </c>
      <c r="C20" s="561"/>
      <c r="D20" s="562" t="s">
        <v>6</v>
      </c>
      <c r="E20" s="562"/>
      <c r="F20" s="563" t="s">
        <v>16</v>
      </c>
      <c r="G20" s="557"/>
      <c r="H20" s="565" t="s">
        <v>51</v>
      </c>
      <c r="I20" s="565"/>
      <c r="J20" s="564" t="s">
        <v>51</v>
      </c>
      <c r="K20" s="564"/>
      <c r="L20" s="568" t="s">
        <v>78</v>
      </c>
      <c r="M20" s="552"/>
      <c r="N20" s="557" t="s">
        <v>11</v>
      </c>
      <c r="O20" s="558"/>
      <c r="P20" s="566" t="s">
        <v>7</v>
      </c>
      <c r="Q20" s="567"/>
      <c r="R20" s="571" t="s">
        <v>103</v>
      </c>
      <c r="S20" s="558"/>
      <c r="T20" s="566" t="s">
        <v>8</v>
      </c>
      <c r="U20" s="567"/>
      <c r="V20" s="537" t="s">
        <v>33</v>
      </c>
      <c r="W20" s="538"/>
      <c r="X20" s="551" t="s">
        <v>65</v>
      </c>
      <c r="Y20" s="552"/>
      <c r="Z20" s="557" t="s">
        <v>9</v>
      </c>
      <c r="AA20" s="558"/>
      <c r="AB20" s="566" t="s">
        <v>66</v>
      </c>
      <c r="AC20" s="567"/>
      <c r="AD20" s="537" t="s">
        <v>57</v>
      </c>
      <c r="AE20" s="538"/>
      <c r="AF20" s="549" t="s">
        <v>41</v>
      </c>
      <c r="AG20" s="550"/>
      <c r="AH20" s="537" t="s">
        <v>10</v>
      </c>
      <c r="AI20" s="538"/>
      <c r="AJ20" s="535" t="s">
        <v>83</v>
      </c>
      <c r="AK20" s="554"/>
      <c r="AL20" s="539" t="s">
        <v>84</v>
      </c>
      <c r="AM20" s="540"/>
      <c r="AN20" s="555" t="s">
        <v>100</v>
      </c>
      <c r="AO20" s="556"/>
      <c r="AP20" s="541" t="s">
        <v>84</v>
      </c>
      <c r="AQ20" s="538"/>
      <c r="AR20" s="559" t="s">
        <v>101</v>
      </c>
      <c r="AS20" s="554"/>
      <c r="AT20" s="560" t="s">
        <v>100</v>
      </c>
      <c r="AU20" s="538"/>
      <c r="AV20" s="535" t="s">
        <v>102</v>
      </c>
      <c r="AW20" s="536"/>
      <c r="AX20" s="537" t="s">
        <v>49</v>
      </c>
      <c r="AY20" s="538"/>
      <c r="AZ20" s="535" t="s">
        <v>96</v>
      </c>
      <c r="BA20" s="536"/>
      <c r="BB20" s="537" t="s">
        <v>99</v>
      </c>
      <c r="BC20" s="538"/>
    </row>
    <row r="21" spans="1:55" ht="27" thickBot="1" thickTop="1">
      <c r="A21" s="406" t="s">
        <v>135</v>
      </c>
      <c r="B21" s="331" t="s">
        <v>37</v>
      </c>
      <c r="C21" s="320" t="s">
        <v>38</v>
      </c>
      <c r="D21" s="321" t="s">
        <v>37</v>
      </c>
      <c r="E21" s="321" t="s">
        <v>38</v>
      </c>
      <c r="F21" s="320" t="s">
        <v>37</v>
      </c>
      <c r="G21" s="322" t="s">
        <v>38</v>
      </c>
      <c r="H21" s="323" t="s">
        <v>37</v>
      </c>
      <c r="I21" s="321" t="s">
        <v>38</v>
      </c>
      <c r="J21" s="320" t="s">
        <v>37</v>
      </c>
      <c r="K21" s="324" t="s">
        <v>38</v>
      </c>
      <c r="L21" s="325" t="s">
        <v>37</v>
      </c>
      <c r="M21" s="326" t="s">
        <v>38</v>
      </c>
      <c r="N21" s="320" t="s">
        <v>37</v>
      </c>
      <c r="O21" s="320" t="s">
        <v>38</v>
      </c>
      <c r="P21" s="326" t="s">
        <v>37</v>
      </c>
      <c r="Q21" s="326" t="s">
        <v>38</v>
      </c>
      <c r="R21" s="320" t="s">
        <v>37</v>
      </c>
      <c r="S21" s="320" t="s">
        <v>38</v>
      </c>
      <c r="T21" s="326" t="s">
        <v>37</v>
      </c>
      <c r="U21" s="326" t="s">
        <v>38</v>
      </c>
      <c r="V21" s="320" t="s">
        <v>37</v>
      </c>
      <c r="W21" s="320" t="s">
        <v>38</v>
      </c>
      <c r="X21" s="326" t="s">
        <v>37</v>
      </c>
      <c r="Y21" s="326" t="s">
        <v>38</v>
      </c>
      <c r="Z21" s="320" t="s">
        <v>37</v>
      </c>
      <c r="AA21" s="320" t="s">
        <v>38</v>
      </c>
      <c r="AB21" s="326" t="s">
        <v>37</v>
      </c>
      <c r="AC21" s="326" t="s">
        <v>38</v>
      </c>
      <c r="AD21" s="320" t="s">
        <v>37</v>
      </c>
      <c r="AE21" s="320" t="s">
        <v>38</v>
      </c>
      <c r="AF21" s="321" t="s">
        <v>37</v>
      </c>
      <c r="AG21" s="321" t="s">
        <v>38</v>
      </c>
      <c r="AH21" s="320" t="s">
        <v>37</v>
      </c>
      <c r="AI21" s="320" t="s">
        <v>38</v>
      </c>
      <c r="AJ21" s="327" t="s">
        <v>37</v>
      </c>
      <c r="AK21" s="328" t="s">
        <v>38</v>
      </c>
      <c r="AL21" s="329" t="s">
        <v>37</v>
      </c>
      <c r="AM21" s="320" t="s">
        <v>38</v>
      </c>
      <c r="AN21" s="326" t="s">
        <v>37</v>
      </c>
      <c r="AO21" s="330" t="s">
        <v>38</v>
      </c>
      <c r="AP21" s="331" t="s">
        <v>37</v>
      </c>
      <c r="AQ21" s="320" t="s">
        <v>38</v>
      </c>
      <c r="AR21" s="332" t="s">
        <v>37</v>
      </c>
      <c r="AS21" s="328" t="s">
        <v>38</v>
      </c>
      <c r="AT21" s="333" t="s">
        <v>37</v>
      </c>
      <c r="AU21" s="334" t="s">
        <v>38</v>
      </c>
      <c r="AV21" s="335" t="s">
        <v>37</v>
      </c>
      <c r="AW21" s="336" t="s">
        <v>38</v>
      </c>
      <c r="AX21" s="331" t="s">
        <v>37</v>
      </c>
      <c r="AY21" s="334" t="s">
        <v>38</v>
      </c>
      <c r="AZ21" s="337" t="s">
        <v>37</v>
      </c>
      <c r="BA21" s="336" t="s">
        <v>38</v>
      </c>
      <c r="BB21" s="331" t="s">
        <v>37</v>
      </c>
      <c r="BC21" s="334" t="s">
        <v>38</v>
      </c>
    </row>
    <row r="22" spans="1:55" ht="13.5" thickTop="1">
      <c r="A22" s="338"/>
      <c r="B22" s="170"/>
      <c r="C22" s="170"/>
      <c r="D22" s="41"/>
      <c r="E22" s="41"/>
      <c r="F22" s="170"/>
      <c r="G22" s="182"/>
      <c r="H22" s="218"/>
      <c r="I22" s="41"/>
      <c r="J22" s="170"/>
      <c r="K22" s="188"/>
      <c r="L22" s="85"/>
      <c r="M22" s="68"/>
      <c r="N22" s="170"/>
      <c r="O22" s="170"/>
      <c r="P22" s="68"/>
      <c r="Q22" s="68"/>
      <c r="R22" s="170"/>
      <c r="S22" s="170"/>
      <c r="T22" s="68"/>
      <c r="U22" s="68"/>
      <c r="V22" s="170"/>
      <c r="W22" s="170"/>
      <c r="X22" s="68"/>
      <c r="Y22" s="68"/>
      <c r="Z22" s="170"/>
      <c r="AA22" s="170"/>
      <c r="AB22" s="68"/>
      <c r="AC22" s="68"/>
      <c r="AD22" s="170"/>
      <c r="AE22" s="170"/>
      <c r="AF22" s="41"/>
      <c r="AG22" s="41"/>
      <c r="AH22" s="170"/>
      <c r="AI22" s="170"/>
      <c r="AJ22" s="219"/>
      <c r="AK22" s="60"/>
      <c r="AL22" s="220"/>
      <c r="AM22" s="221"/>
      <c r="AN22" s="68"/>
      <c r="AO22" s="222"/>
      <c r="AP22" s="223"/>
      <c r="AQ22" s="170"/>
      <c r="AR22" s="224"/>
      <c r="AS22" s="60"/>
      <c r="AT22" s="220"/>
      <c r="AU22" s="225"/>
      <c r="AV22" s="226"/>
      <c r="AW22" s="227"/>
      <c r="AX22" s="223"/>
      <c r="AY22" s="209"/>
      <c r="AZ22" s="228"/>
      <c r="BA22" s="61"/>
      <c r="BB22" s="223"/>
      <c r="BC22" s="209"/>
    </row>
    <row r="23" spans="1:55" ht="12.75">
      <c r="A23" s="339" t="s">
        <v>40</v>
      </c>
      <c r="B23" s="165">
        <f>A4+B5+B7+B15+IF(A4=0,-30,0)</f>
        <v>445</v>
      </c>
      <c r="C23" s="165">
        <f>B23*1.03</f>
        <v>458.35</v>
      </c>
      <c r="D23" s="8">
        <f>A4+B5+B6+B7+B15</f>
        <v>545</v>
      </c>
      <c r="E23" s="8">
        <f>D23*1.03</f>
        <v>561.35</v>
      </c>
      <c r="F23" s="165"/>
      <c r="G23" s="180">
        <f>F23*1.03</f>
        <v>0</v>
      </c>
      <c r="H23" s="134">
        <f>A4+B5+B6+B7+C10+B15</f>
        <v>645</v>
      </c>
      <c r="I23" s="8">
        <f>H23*1.03</f>
        <v>664.35</v>
      </c>
      <c r="J23" s="165">
        <f>A4+B5+B6+B7+B10+B15</f>
        <v>695</v>
      </c>
      <c r="K23" s="184">
        <f>J23*1.03</f>
        <v>715.85</v>
      </c>
      <c r="L23" s="78">
        <f>B17</f>
        <v>350</v>
      </c>
      <c r="M23" s="67">
        <f>L23*1.03</f>
        <v>360.5</v>
      </c>
      <c r="N23" s="165">
        <f>A4</f>
        <v>200</v>
      </c>
      <c r="O23" s="165">
        <f>(A4*1.04)</f>
        <v>208</v>
      </c>
      <c r="P23" s="67">
        <f>A4+B5+B6+B7+B15</f>
        <v>545</v>
      </c>
      <c r="Q23" s="67">
        <f>P23*1.03</f>
        <v>561.35</v>
      </c>
      <c r="R23" s="165">
        <f>A4+B5+B6+B7+B15</f>
        <v>545</v>
      </c>
      <c r="S23" s="165">
        <f>R23*1.03</f>
        <v>561.35</v>
      </c>
      <c r="T23" s="67">
        <f>A4+B5+B6+B7+B15</f>
        <v>545</v>
      </c>
      <c r="U23" s="67">
        <f>T23*1.03</f>
        <v>561.35</v>
      </c>
      <c r="V23" s="165">
        <f>A4+B5+B6+B7+B12+B15</f>
        <v>595</v>
      </c>
      <c r="W23" s="165">
        <f>V23*1.03</f>
        <v>612.85</v>
      </c>
      <c r="X23" s="67">
        <f>A4+B5+B6+B7+B15</f>
        <v>545</v>
      </c>
      <c r="Y23" s="67">
        <f>X23*1.03</f>
        <v>561.35</v>
      </c>
      <c r="Z23" s="165">
        <f>A4+B5+B6+B7+B15</f>
        <v>545</v>
      </c>
      <c r="AA23" s="165">
        <f>Z23*1.03</f>
        <v>561.35</v>
      </c>
      <c r="AB23" s="67">
        <f>A4+B5+B6+B7+B15</f>
        <v>545</v>
      </c>
      <c r="AC23" s="67">
        <f>AB23*1.03</f>
        <v>561.35</v>
      </c>
      <c r="AD23" s="165">
        <f>A4</f>
        <v>200</v>
      </c>
      <c r="AE23" s="165">
        <f>AD23*1.03</f>
        <v>206</v>
      </c>
      <c r="AF23" s="229">
        <f>B13</f>
        <v>41</v>
      </c>
      <c r="AG23" s="8">
        <f>AF23*1.03</f>
        <v>42.230000000000004</v>
      </c>
      <c r="AH23" s="165">
        <f>A4+B5+B6+B7+B13+B15</f>
        <v>586</v>
      </c>
      <c r="AI23" s="165">
        <f>AH23*1.03</f>
        <v>603.58</v>
      </c>
      <c r="AJ23" s="10">
        <f>A4+B5+B6+B7+B8+B9+(AK18*B15)</f>
        <v>652</v>
      </c>
      <c r="AK23" s="58">
        <f>AJ23*1.03</f>
        <v>671.5600000000001</v>
      </c>
      <c r="AL23" s="199">
        <f>A4+B5+B6+B7+B8+B9+B15+(AM18*B14)</f>
        <v>657</v>
      </c>
      <c r="AM23" s="165">
        <f>AL23*1.03</f>
        <v>676.71</v>
      </c>
      <c r="AN23" s="67">
        <f>A4+B5+B6+B7+B8+B9+B15+(AO18*B14)</f>
        <v>657</v>
      </c>
      <c r="AO23" s="123">
        <f>AN23*1.03</f>
        <v>676.71</v>
      </c>
      <c r="AP23" s="216">
        <f>A4+B5+B6+B7+B8+B9+B15+B16+(AQ18*B14)</f>
        <v>682</v>
      </c>
      <c r="AQ23" s="165">
        <f>AP23*1.03</f>
        <v>702.46</v>
      </c>
      <c r="AR23" s="152">
        <f>A4+B5+B6+B7+B8+B9+B15+(AS18*B14)</f>
        <v>657</v>
      </c>
      <c r="AS23" s="58">
        <f>AR23*1.03</f>
        <v>676.71</v>
      </c>
      <c r="AT23" s="199">
        <f>A4+B5+B6+B7+B8+B9+B15+B16+(AU18*B14)</f>
        <v>682</v>
      </c>
      <c r="AU23" s="205">
        <f>AT23*1.03</f>
        <v>702.46</v>
      </c>
      <c r="AV23" s="230">
        <f>A4+B5+B6+B7+B8+B9+B15+(AW18*B14)</f>
        <v>657</v>
      </c>
      <c r="AW23" s="28">
        <f>AV23*1.03</f>
        <v>676.71</v>
      </c>
      <c r="AX23" s="214">
        <f>A4+B5+B6+B7+B8+B9+B15+B16+(AY18*B14)</f>
        <v>682</v>
      </c>
      <c r="AY23" s="205">
        <f>AX23*1.03</f>
        <v>702.46</v>
      </c>
      <c r="AZ23" s="62">
        <f>A4+B5+B6+B7+B15</f>
        <v>545</v>
      </c>
      <c r="BA23" s="28">
        <f>AZ23*1.03</f>
        <v>561.35</v>
      </c>
      <c r="BB23" s="202">
        <f>A4+B5+B6+B7+B15</f>
        <v>545</v>
      </c>
      <c r="BC23" s="205">
        <f>BB23*1.03</f>
        <v>561.35</v>
      </c>
    </row>
    <row r="24" spans="1:55" ht="12.75">
      <c r="A24" s="339"/>
      <c r="B24" s="165"/>
      <c r="C24" s="165"/>
      <c r="D24" s="8"/>
      <c r="E24" s="8"/>
      <c r="F24" s="165"/>
      <c r="G24" s="180"/>
      <c r="H24" s="134"/>
      <c r="I24" s="8"/>
      <c r="J24" s="165"/>
      <c r="K24" s="184"/>
      <c r="L24" s="78"/>
      <c r="M24" s="67"/>
      <c r="N24" s="165"/>
      <c r="O24" s="165"/>
      <c r="P24" s="67"/>
      <c r="Q24" s="67"/>
      <c r="R24" s="165"/>
      <c r="S24" s="165"/>
      <c r="T24" s="67"/>
      <c r="U24" s="67"/>
      <c r="V24" s="165"/>
      <c r="W24" s="165"/>
      <c r="X24" s="67"/>
      <c r="Y24" s="67"/>
      <c r="Z24" s="165"/>
      <c r="AA24" s="165"/>
      <c r="AB24" s="67"/>
      <c r="AC24" s="67"/>
      <c r="AD24" s="165"/>
      <c r="AE24" s="165"/>
      <c r="AF24" s="8"/>
      <c r="AG24" s="8"/>
      <c r="AH24" s="165"/>
      <c r="AI24" s="165"/>
      <c r="AJ24" s="10"/>
      <c r="AK24" s="58"/>
      <c r="AL24" s="199"/>
      <c r="AM24" s="165"/>
      <c r="AN24" s="67"/>
      <c r="AO24" s="123"/>
      <c r="AP24" s="216"/>
      <c r="AQ24" s="165"/>
      <c r="AR24" s="152"/>
      <c r="AS24" s="58"/>
      <c r="AT24" s="199"/>
      <c r="AU24" s="205"/>
      <c r="AV24" s="230"/>
      <c r="AW24" s="28"/>
      <c r="AX24" s="214"/>
      <c r="AY24" s="205"/>
      <c r="AZ24" s="231"/>
      <c r="BA24" s="28"/>
      <c r="BB24" s="214"/>
      <c r="BC24" s="205"/>
    </row>
    <row r="25" spans="1:55" ht="12.75">
      <c r="A25" s="26" t="s">
        <v>75</v>
      </c>
      <c r="B25" s="165"/>
      <c r="C25" s="172">
        <f>C23/A2</f>
        <v>458.35</v>
      </c>
      <c r="D25" s="8"/>
      <c r="E25" s="17">
        <f>E23/A2</f>
        <v>561.35</v>
      </c>
      <c r="F25" s="165"/>
      <c r="G25" s="176">
        <f>M23/A2</f>
        <v>360.5</v>
      </c>
      <c r="H25" s="134"/>
      <c r="I25" s="17">
        <f>I23/A2</f>
        <v>664.35</v>
      </c>
      <c r="J25" s="165"/>
      <c r="K25" s="191">
        <f>K23/A2</f>
        <v>715.85</v>
      </c>
      <c r="L25" s="78"/>
      <c r="M25" s="66">
        <f>M23/A2</f>
        <v>360.5</v>
      </c>
      <c r="N25" s="165"/>
      <c r="O25" s="172">
        <f>O23/A2</f>
        <v>208</v>
      </c>
      <c r="P25" s="67"/>
      <c r="Q25" s="66">
        <f>Q23/A2</f>
        <v>561.35</v>
      </c>
      <c r="R25" s="165"/>
      <c r="S25" s="172">
        <f>S23/A2</f>
        <v>561.35</v>
      </c>
      <c r="T25" s="67"/>
      <c r="U25" s="66">
        <f>U23/A2</f>
        <v>561.35</v>
      </c>
      <c r="V25" s="165"/>
      <c r="W25" s="172">
        <f>W23/A2</f>
        <v>612.85</v>
      </c>
      <c r="X25" s="67"/>
      <c r="Y25" s="66">
        <f>Y23/A2</f>
        <v>561.35</v>
      </c>
      <c r="Z25" s="165"/>
      <c r="AA25" s="172">
        <f>AA23/A2</f>
        <v>561.35</v>
      </c>
      <c r="AB25" s="67"/>
      <c r="AC25" s="66">
        <f>AC23/A2</f>
        <v>561.35</v>
      </c>
      <c r="AD25" s="165"/>
      <c r="AE25" s="172">
        <f>AE23/A2</f>
        <v>206</v>
      </c>
      <c r="AF25" s="8"/>
      <c r="AG25" s="17">
        <f>AG23/A2</f>
        <v>42.230000000000004</v>
      </c>
      <c r="AH25" s="165"/>
      <c r="AI25" s="172">
        <f>AI23/A2</f>
        <v>603.58</v>
      </c>
      <c r="AJ25" s="10"/>
      <c r="AK25" s="57">
        <f>AK23/A2</f>
        <v>671.5600000000001</v>
      </c>
      <c r="AL25" s="199"/>
      <c r="AM25" s="172">
        <f>AM23/A2</f>
        <v>676.71</v>
      </c>
      <c r="AN25" s="67"/>
      <c r="AO25" s="119">
        <f>AO23/A2</f>
        <v>676.71</v>
      </c>
      <c r="AP25" s="216"/>
      <c r="AQ25" s="172">
        <f>AQ23/A2</f>
        <v>702.46</v>
      </c>
      <c r="AR25" s="152"/>
      <c r="AS25" s="57">
        <f>AS23/A2</f>
        <v>676.71</v>
      </c>
      <c r="AT25" s="199"/>
      <c r="AU25" s="204">
        <f>AU23/A2</f>
        <v>702.46</v>
      </c>
      <c r="AV25" s="230"/>
      <c r="AW25" s="27">
        <f>AW23/A2</f>
        <v>676.71</v>
      </c>
      <c r="AX25" s="214"/>
      <c r="AY25" s="204">
        <f>AY23/A2</f>
        <v>702.46</v>
      </c>
      <c r="AZ25" s="231"/>
      <c r="BA25" s="27">
        <f>BA23/A2</f>
        <v>561.35</v>
      </c>
      <c r="BB25" s="214"/>
      <c r="BC25" s="204">
        <f>BC23/A2</f>
        <v>561.35</v>
      </c>
    </row>
    <row r="26" spans="1:55" ht="13.5" thickBot="1">
      <c r="A26" s="340"/>
      <c r="B26" s="232"/>
      <c r="C26" s="232"/>
      <c r="D26" s="233"/>
      <c r="E26" s="233"/>
      <c r="F26" s="232"/>
      <c r="G26" s="234"/>
      <c r="H26" s="235"/>
      <c r="I26" s="233"/>
      <c r="J26" s="232"/>
      <c r="K26" s="236"/>
      <c r="L26" s="237"/>
      <c r="M26" s="238"/>
      <c r="N26" s="232"/>
      <c r="O26" s="232"/>
      <c r="P26" s="238"/>
      <c r="Q26" s="238"/>
      <c r="R26" s="232"/>
      <c r="S26" s="232"/>
      <c r="T26" s="238"/>
      <c r="U26" s="238"/>
      <c r="V26" s="232"/>
      <c r="W26" s="232"/>
      <c r="X26" s="238"/>
      <c r="Y26" s="238"/>
      <c r="Z26" s="232"/>
      <c r="AA26" s="232"/>
      <c r="AB26" s="238"/>
      <c r="AC26" s="238"/>
      <c r="AD26" s="232"/>
      <c r="AE26" s="232"/>
      <c r="AF26" s="233"/>
      <c r="AG26" s="233"/>
      <c r="AH26" s="232"/>
      <c r="AI26" s="232"/>
      <c r="AJ26" s="239"/>
      <c r="AK26" s="240"/>
      <c r="AL26" s="241"/>
      <c r="AM26" s="232"/>
      <c r="AN26" s="238"/>
      <c r="AO26" s="242"/>
      <c r="AP26" s="243"/>
      <c r="AQ26" s="232"/>
      <c r="AR26" s="244"/>
      <c r="AS26" s="240"/>
      <c r="AT26" s="241"/>
      <c r="AU26" s="245"/>
      <c r="AV26" s="246"/>
      <c r="AW26" s="247"/>
      <c r="AX26" s="243"/>
      <c r="AY26" s="245"/>
      <c r="AZ26" s="248"/>
      <c r="BA26" s="247"/>
      <c r="BB26" s="243"/>
      <c r="BC26" s="245"/>
    </row>
    <row r="27" spans="1:55" ht="13.5" thickBot="1">
      <c r="A27" s="341" t="s">
        <v>19</v>
      </c>
      <c r="B27" s="249">
        <f aca="true" t="shared" si="0" ref="B27:K27">SUM(B29:B42)</f>
        <v>245</v>
      </c>
      <c r="C27" s="249">
        <f t="shared" si="0"/>
        <v>258.35</v>
      </c>
      <c r="D27" s="56">
        <f t="shared" si="0"/>
        <v>345</v>
      </c>
      <c r="E27" s="56">
        <f t="shared" si="0"/>
        <v>361.35</v>
      </c>
      <c r="F27" s="249">
        <f t="shared" si="0"/>
        <v>345</v>
      </c>
      <c r="G27" s="250">
        <f t="shared" si="0"/>
        <v>345</v>
      </c>
      <c r="H27" s="251">
        <f>SUM(H29:H42)</f>
        <v>445</v>
      </c>
      <c r="I27" s="56">
        <f>SUM(I29:I42)</f>
        <v>480.475</v>
      </c>
      <c r="J27" s="249">
        <f t="shared" si="0"/>
        <v>495</v>
      </c>
      <c r="K27" s="252">
        <f t="shared" si="0"/>
        <v>515.85</v>
      </c>
      <c r="L27" s="84">
        <f>SUM(L29:L42)</f>
        <v>350</v>
      </c>
      <c r="M27" s="81">
        <f>SUM(M29:M42)</f>
        <v>360.5</v>
      </c>
      <c r="N27" s="249"/>
      <c r="O27" s="249"/>
      <c r="P27" s="81">
        <f>SUM(P29:P42)</f>
        <v>345</v>
      </c>
      <c r="Q27" s="81">
        <f>SUM(Q29:Q42)</f>
        <v>361.35</v>
      </c>
      <c r="R27" s="249">
        <f>SUM(R29:R42)</f>
        <v>345</v>
      </c>
      <c r="S27" s="249">
        <f aca="true" t="shared" si="1" ref="S27:Z27">SUM(S28:S42)</f>
        <v>361.35</v>
      </c>
      <c r="T27" s="81">
        <f t="shared" si="1"/>
        <v>345</v>
      </c>
      <c r="U27" s="81">
        <f t="shared" si="1"/>
        <v>361.35</v>
      </c>
      <c r="V27" s="249">
        <f t="shared" si="1"/>
        <v>395</v>
      </c>
      <c r="W27" s="249">
        <f t="shared" si="1"/>
        <v>412.85</v>
      </c>
      <c r="X27" s="81">
        <f t="shared" si="1"/>
        <v>345</v>
      </c>
      <c r="Y27" s="81">
        <f t="shared" si="1"/>
        <v>361.35</v>
      </c>
      <c r="Z27" s="249">
        <f t="shared" si="1"/>
        <v>345</v>
      </c>
      <c r="AA27" s="249">
        <f>SUM(AA29:AA42)</f>
        <v>361.35</v>
      </c>
      <c r="AB27" s="81">
        <f>SUM(AB28:AB42)</f>
        <v>345</v>
      </c>
      <c r="AC27" s="81">
        <f>SUM(AC28:AC42)</f>
        <v>361.35</v>
      </c>
      <c r="AD27" s="249"/>
      <c r="AE27" s="249"/>
      <c r="AF27" s="56">
        <f>SUM(AF28:AF42)</f>
        <v>41</v>
      </c>
      <c r="AG27" s="56">
        <f>SUM(AG28:AG42)</f>
        <v>42.230000000000004</v>
      </c>
      <c r="AH27" s="249">
        <f>SUM(AH28:AH42)</f>
        <v>386</v>
      </c>
      <c r="AI27" s="249">
        <f>SUM(AI28:AI42)</f>
        <v>403.58000000000004</v>
      </c>
      <c r="AJ27" s="253">
        <f>SUM(AJ29:AJ42)</f>
        <v>457</v>
      </c>
      <c r="AK27" s="254">
        <f>SUM(AK29:AK42)</f>
        <v>476.56000000000006</v>
      </c>
      <c r="AL27" s="255">
        <f aca="true" t="shared" si="2" ref="AL27:AX27">SUM(AL28:AL42)</f>
        <v>457</v>
      </c>
      <c r="AM27" s="249">
        <f t="shared" si="2"/>
        <v>476.71000000000004</v>
      </c>
      <c r="AN27" s="81">
        <f t="shared" si="2"/>
        <v>457</v>
      </c>
      <c r="AO27" s="125">
        <f t="shared" si="2"/>
        <v>476.71000000000004</v>
      </c>
      <c r="AP27" s="256">
        <f t="shared" si="2"/>
        <v>482</v>
      </c>
      <c r="AQ27" s="249">
        <f t="shared" si="2"/>
        <v>502.46000000000004</v>
      </c>
      <c r="AR27" s="257">
        <f t="shared" si="2"/>
        <v>457</v>
      </c>
      <c r="AS27" s="254">
        <f t="shared" si="2"/>
        <v>476.71000000000004</v>
      </c>
      <c r="AT27" s="255">
        <f t="shared" si="2"/>
        <v>482</v>
      </c>
      <c r="AU27" s="258">
        <f t="shared" si="2"/>
        <v>502.46000000000004</v>
      </c>
      <c r="AV27" s="259">
        <f t="shared" si="2"/>
        <v>457</v>
      </c>
      <c r="AW27" s="260">
        <f t="shared" si="2"/>
        <v>476.71000000000004</v>
      </c>
      <c r="AX27" s="256">
        <f t="shared" si="2"/>
        <v>282</v>
      </c>
      <c r="AY27" s="258">
        <f>SUM(AY29:AY42)</f>
        <v>302.46000000000004</v>
      </c>
      <c r="AZ27" s="261">
        <f>SUM(AZ28:AZ42)</f>
        <v>357</v>
      </c>
      <c r="BA27" s="260">
        <f>SUM(BA29:BA42)</f>
        <v>373.35</v>
      </c>
      <c r="BB27" s="256">
        <f>SUM(BB28:BB42)</f>
        <v>357</v>
      </c>
      <c r="BC27" s="258">
        <f>SUM(BC29:BC42)</f>
        <v>373.35</v>
      </c>
    </row>
    <row r="28" spans="1:55" ht="12.75">
      <c r="A28" s="342" t="s">
        <v>20</v>
      </c>
      <c r="B28" s="170"/>
      <c r="C28" s="170"/>
      <c r="D28" s="41"/>
      <c r="E28" s="41"/>
      <c r="F28" s="170"/>
      <c r="G28" s="182"/>
      <c r="H28" s="218"/>
      <c r="I28" s="41"/>
      <c r="J28" s="170"/>
      <c r="K28" s="188"/>
      <c r="L28" s="85"/>
      <c r="M28" s="68"/>
      <c r="N28" s="170"/>
      <c r="O28" s="170"/>
      <c r="P28" s="68"/>
      <c r="Q28" s="68"/>
      <c r="R28" s="170"/>
      <c r="S28" s="170"/>
      <c r="T28" s="68"/>
      <c r="U28" s="68"/>
      <c r="V28" s="170"/>
      <c r="W28" s="170"/>
      <c r="X28" s="68"/>
      <c r="Y28" s="68"/>
      <c r="Z28" s="170"/>
      <c r="AA28" s="170"/>
      <c r="AB28" s="68"/>
      <c r="AC28" s="68"/>
      <c r="AD28" s="170"/>
      <c r="AE28" s="170"/>
      <c r="AF28" s="41"/>
      <c r="AG28" s="41"/>
      <c r="AH28" s="170"/>
      <c r="AI28" s="170"/>
      <c r="AJ28" s="219"/>
      <c r="AK28" s="60"/>
      <c r="AL28" s="220"/>
      <c r="AM28" s="170"/>
      <c r="AN28" s="68"/>
      <c r="AO28" s="126"/>
      <c r="AP28" s="223"/>
      <c r="AQ28" s="170"/>
      <c r="AR28" s="224"/>
      <c r="AS28" s="60"/>
      <c r="AT28" s="220"/>
      <c r="AU28" s="209"/>
      <c r="AV28" s="226"/>
      <c r="AW28" s="61"/>
      <c r="AX28" s="223"/>
      <c r="AY28" s="209"/>
      <c r="AZ28" s="228"/>
      <c r="BA28" s="61"/>
      <c r="BB28" s="223"/>
      <c r="BC28" s="209"/>
    </row>
    <row r="29" spans="1:55" ht="12.75">
      <c r="A29" s="343" t="s">
        <v>34</v>
      </c>
      <c r="B29" s="165"/>
      <c r="C29" s="165">
        <f>(C23-B23)/A2</f>
        <v>13.350000000000023</v>
      </c>
      <c r="D29" s="8"/>
      <c r="E29" s="8">
        <f>(E23-D23)/A2</f>
        <v>16.350000000000023</v>
      </c>
      <c r="F29" s="165"/>
      <c r="G29" s="180">
        <f>(G23-F23)/A2</f>
        <v>0</v>
      </c>
      <c r="H29" s="134"/>
      <c r="I29" s="8">
        <f>(I23-H23)/A2</f>
        <v>19.350000000000023</v>
      </c>
      <c r="J29" s="165"/>
      <c r="K29" s="184">
        <f>(K23-J23)/A2</f>
        <v>20.850000000000023</v>
      </c>
      <c r="L29" s="78"/>
      <c r="M29" s="67">
        <f>(M23-L23)/A2</f>
        <v>10.5</v>
      </c>
      <c r="N29" s="165"/>
      <c r="O29" s="165">
        <f>(A4*0.04)/A2</f>
        <v>8</v>
      </c>
      <c r="P29" s="67"/>
      <c r="Q29" s="67">
        <f>(Q23-P23)/A2</f>
        <v>16.350000000000023</v>
      </c>
      <c r="R29" s="165"/>
      <c r="S29" s="165">
        <f>(S23-R23)/A2</f>
        <v>16.350000000000023</v>
      </c>
      <c r="T29" s="67"/>
      <c r="U29" s="67">
        <f>(U23-T23)/A2</f>
        <v>16.350000000000023</v>
      </c>
      <c r="V29" s="165"/>
      <c r="W29" s="165">
        <f>(W23-V23)/A2</f>
        <v>17.850000000000023</v>
      </c>
      <c r="X29" s="67"/>
      <c r="Y29" s="67">
        <f>(Y23-X23)/A2</f>
        <v>16.350000000000023</v>
      </c>
      <c r="Z29" s="165"/>
      <c r="AA29" s="165">
        <f>(AA23-Z23)/A2</f>
        <v>16.350000000000023</v>
      </c>
      <c r="AB29" s="67"/>
      <c r="AC29" s="67">
        <f>(AC23-AB23)/A2</f>
        <v>16.350000000000023</v>
      </c>
      <c r="AD29" s="165"/>
      <c r="AE29" s="165">
        <f>(AE23-AD23)/A2</f>
        <v>6</v>
      </c>
      <c r="AF29" s="8"/>
      <c r="AG29" s="8">
        <f>(AG23-AF23)/A2</f>
        <v>1.230000000000004</v>
      </c>
      <c r="AH29" s="165"/>
      <c r="AI29" s="165">
        <f>(AI23-AH23)/A2</f>
        <v>17.58000000000004</v>
      </c>
      <c r="AJ29" s="10"/>
      <c r="AK29" s="58">
        <f>(AK23-AJ23)/A2</f>
        <v>19.56000000000006</v>
      </c>
      <c r="AL29" s="199"/>
      <c r="AM29" s="165">
        <f>(AM23-AL23)/A2</f>
        <v>19.710000000000036</v>
      </c>
      <c r="AN29" s="67"/>
      <c r="AO29" s="123">
        <f>(AO23-AN23)/A2</f>
        <v>19.710000000000036</v>
      </c>
      <c r="AP29" s="216"/>
      <c r="AQ29" s="165">
        <f>(AQ23-AP23)/A2</f>
        <v>20.460000000000036</v>
      </c>
      <c r="AR29" s="152"/>
      <c r="AS29" s="58">
        <f>(AS23-AR23)/A2</f>
        <v>19.710000000000036</v>
      </c>
      <c r="AT29" s="199"/>
      <c r="AU29" s="205">
        <f>(AU23-AT23)/A2</f>
        <v>20.460000000000036</v>
      </c>
      <c r="AV29" s="230"/>
      <c r="AW29" s="28">
        <f>(AW23-AV23)/A2</f>
        <v>19.710000000000036</v>
      </c>
      <c r="AX29" s="216"/>
      <c r="AY29" s="205">
        <f>(AY23-AX23)/A2</f>
        <v>20.460000000000036</v>
      </c>
      <c r="AZ29" s="152"/>
      <c r="BA29" s="28">
        <f>(BA23-AZ23)/A2</f>
        <v>16.350000000000023</v>
      </c>
      <c r="BB29" s="216"/>
      <c r="BC29" s="205">
        <f>(BC23-BB23)/A2</f>
        <v>16.350000000000023</v>
      </c>
    </row>
    <row r="30" spans="1:55" ht="12.75">
      <c r="A30" s="157" t="s">
        <v>12</v>
      </c>
      <c r="B30" s="165"/>
      <c r="C30" s="165"/>
      <c r="D30" s="161">
        <f>B6</f>
        <v>100</v>
      </c>
      <c r="E30" s="161">
        <f>B6/A2</f>
        <v>100</v>
      </c>
      <c r="F30" s="165">
        <f>B6</f>
        <v>100</v>
      </c>
      <c r="G30" s="180">
        <f>B6/A2</f>
        <v>100</v>
      </c>
      <c r="H30" s="134">
        <f>B6</f>
        <v>100</v>
      </c>
      <c r="I30" s="8">
        <f>B6/A2</f>
        <v>100</v>
      </c>
      <c r="J30" s="165">
        <f>B6</f>
        <v>100</v>
      </c>
      <c r="K30" s="184">
        <f>B6/A2</f>
        <v>100</v>
      </c>
      <c r="L30" s="78"/>
      <c r="M30" s="67"/>
      <c r="N30" s="165"/>
      <c r="O30" s="165"/>
      <c r="P30" s="67">
        <f>B6</f>
        <v>100</v>
      </c>
      <c r="Q30" s="67">
        <f>B6/A2</f>
        <v>100</v>
      </c>
      <c r="R30" s="165">
        <f>B6</f>
        <v>100</v>
      </c>
      <c r="S30" s="165">
        <f>B6/A2</f>
        <v>100</v>
      </c>
      <c r="T30" s="67">
        <f>B6</f>
        <v>100</v>
      </c>
      <c r="U30" s="67">
        <f>B6/A2</f>
        <v>100</v>
      </c>
      <c r="V30" s="165">
        <f>B6</f>
        <v>100</v>
      </c>
      <c r="W30" s="165">
        <f>B6/A2</f>
        <v>100</v>
      </c>
      <c r="X30" s="67">
        <f>B6</f>
        <v>100</v>
      </c>
      <c r="Y30" s="67">
        <f>B6/A2</f>
        <v>100</v>
      </c>
      <c r="Z30" s="165">
        <f>B6</f>
        <v>100</v>
      </c>
      <c r="AA30" s="165">
        <f>B6/A2</f>
        <v>100</v>
      </c>
      <c r="AB30" s="67">
        <f>B6</f>
        <v>100</v>
      </c>
      <c r="AC30" s="67">
        <f>B6/A2</f>
        <v>100</v>
      </c>
      <c r="AD30" s="161"/>
      <c r="AE30" s="161"/>
      <c r="AF30" s="8"/>
      <c r="AG30" s="8"/>
      <c r="AH30" s="161">
        <f>B6</f>
        <v>100</v>
      </c>
      <c r="AI30" s="161">
        <f>B6/A2</f>
        <v>100</v>
      </c>
      <c r="AJ30" s="10">
        <f>B6</f>
        <v>100</v>
      </c>
      <c r="AK30" s="58">
        <f>B6/A2</f>
        <v>100</v>
      </c>
      <c r="AL30" s="199">
        <f>B6</f>
        <v>100</v>
      </c>
      <c r="AM30" s="165">
        <f>B6/A2</f>
        <v>100</v>
      </c>
      <c r="AN30" s="67">
        <f>B6</f>
        <v>100</v>
      </c>
      <c r="AO30" s="123">
        <f>B6/A2</f>
        <v>100</v>
      </c>
      <c r="AP30" s="216">
        <f>B6</f>
        <v>100</v>
      </c>
      <c r="AQ30" s="165">
        <f>B6/A2</f>
        <v>100</v>
      </c>
      <c r="AR30" s="152">
        <f>B6</f>
        <v>100</v>
      </c>
      <c r="AS30" s="58">
        <f>B6/A2</f>
        <v>100</v>
      </c>
      <c r="AT30" s="199">
        <f>B6</f>
        <v>100</v>
      </c>
      <c r="AU30" s="205">
        <f>B6/A2</f>
        <v>100</v>
      </c>
      <c r="AV30" s="230">
        <f>B6</f>
        <v>100</v>
      </c>
      <c r="AW30" s="28">
        <f>B6/A2</f>
        <v>100</v>
      </c>
      <c r="AX30" s="278"/>
      <c r="AY30" s="207"/>
      <c r="AZ30" s="152"/>
      <c r="BA30" s="28"/>
      <c r="BB30" s="216"/>
      <c r="BC30" s="205"/>
    </row>
    <row r="31" spans="1:55" ht="12.75">
      <c r="A31" s="157" t="s">
        <v>29</v>
      </c>
      <c r="B31" s="161">
        <f>B7+IF(A4=0,-25,0)</f>
        <v>25</v>
      </c>
      <c r="C31" s="161">
        <f>B31/A2</f>
        <v>25</v>
      </c>
      <c r="D31" s="8">
        <f>B7</f>
        <v>25</v>
      </c>
      <c r="E31" s="8">
        <f>B7/A2</f>
        <v>25</v>
      </c>
      <c r="F31" s="165">
        <f>B7</f>
        <v>25</v>
      </c>
      <c r="G31" s="180">
        <f>B7/A2</f>
        <v>25</v>
      </c>
      <c r="H31" s="134">
        <f>B7</f>
        <v>25</v>
      </c>
      <c r="I31" s="8">
        <f>B7/A2</f>
        <v>25</v>
      </c>
      <c r="J31" s="165">
        <f>B7</f>
        <v>25</v>
      </c>
      <c r="K31" s="184">
        <f>B7/A2</f>
        <v>25</v>
      </c>
      <c r="L31" s="78"/>
      <c r="M31" s="67"/>
      <c r="N31" s="165"/>
      <c r="O31" s="165"/>
      <c r="P31" s="67">
        <f>B7</f>
        <v>25</v>
      </c>
      <c r="Q31" s="67">
        <f>B7/A2</f>
        <v>25</v>
      </c>
      <c r="R31" s="165">
        <f>B7</f>
        <v>25</v>
      </c>
      <c r="S31" s="165">
        <f>B7/A2</f>
        <v>25</v>
      </c>
      <c r="T31" s="67">
        <f>B7</f>
        <v>25</v>
      </c>
      <c r="U31" s="67">
        <f>B7/A2</f>
        <v>25</v>
      </c>
      <c r="V31" s="165">
        <f>B7</f>
        <v>25</v>
      </c>
      <c r="W31" s="165">
        <f>B7/A2</f>
        <v>25</v>
      </c>
      <c r="X31" s="67">
        <f>B7</f>
        <v>25</v>
      </c>
      <c r="Y31" s="67">
        <f>B7/A2</f>
        <v>25</v>
      </c>
      <c r="Z31" s="165">
        <f>B7</f>
        <v>25</v>
      </c>
      <c r="AA31" s="165">
        <f>B7/A2</f>
        <v>25</v>
      </c>
      <c r="AB31" s="67">
        <f>B7</f>
        <v>25</v>
      </c>
      <c r="AC31" s="67">
        <f>B7/A2</f>
        <v>25</v>
      </c>
      <c r="AD31" s="161"/>
      <c r="AE31" s="161"/>
      <c r="AF31" s="8"/>
      <c r="AG31" s="8"/>
      <c r="AH31" s="161">
        <f>B7</f>
        <v>25</v>
      </c>
      <c r="AI31" s="161">
        <f>B7/A2</f>
        <v>25</v>
      </c>
      <c r="AJ31" s="10">
        <f>B7</f>
        <v>25</v>
      </c>
      <c r="AK31" s="58">
        <f>B7/A2</f>
        <v>25</v>
      </c>
      <c r="AL31" s="199">
        <f>B7</f>
        <v>25</v>
      </c>
      <c r="AM31" s="165">
        <f>B7/A2</f>
        <v>25</v>
      </c>
      <c r="AN31" s="67">
        <f>B7</f>
        <v>25</v>
      </c>
      <c r="AO31" s="123">
        <f>B7/A2</f>
        <v>25</v>
      </c>
      <c r="AP31" s="216">
        <f>B7</f>
        <v>25</v>
      </c>
      <c r="AQ31" s="165">
        <f>B7/A2</f>
        <v>25</v>
      </c>
      <c r="AR31" s="152">
        <f>B7</f>
        <v>25</v>
      </c>
      <c r="AS31" s="58">
        <f>B7/A2</f>
        <v>25</v>
      </c>
      <c r="AT31" s="199">
        <f>B7</f>
        <v>25</v>
      </c>
      <c r="AU31" s="205">
        <f>B7/A2</f>
        <v>25</v>
      </c>
      <c r="AV31" s="230">
        <f>B7</f>
        <v>25</v>
      </c>
      <c r="AW31" s="28">
        <f>B7/A2</f>
        <v>25</v>
      </c>
      <c r="AX31" s="214">
        <f>B7</f>
        <v>25</v>
      </c>
      <c r="AY31" s="215">
        <f>B7/A2</f>
        <v>25</v>
      </c>
      <c r="AZ31" s="62">
        <f>B7</f>
        <v>25</v>
      </c>
      <c r="BA31" s="151">
        <f>B7/A2</f>
        <v>25</v>
      </c>
      <c r="BB31" s="202">
        <f>B7</f>
        <v>25</v>
      </c>
      <c r="BC31" s="215">
        <f>B7/A2</f>
        <v>25</v>
      </c>
    </row>
    <row r="32" spans="1:55" ht="12.75">
      <c r="A32" s="157" t="s">
        <v>30</v>
      </c>
      <c r="B32" s="165"/>
      <c r="C32" s="165"/>
      <c r="D32" s="8"/>
      <c r="E32" s="8"/>
      <c r="F32" s="165"/>
      <c r="G32" s="180"/>
      <c r="H32" s="134"/>
      <c r="I32" s="8"/>
      <c r="J32" s="165"/>
      <c r="K32" s="184"/>
      <c r="L32" s="78"/>
      <c r="M32" s="67"/>
      <c r="N32" s="165"/>
      <c r="O32" s="165"/>
      <c r="P32" s="67"/>
      <c r="Q32" s="67"/>
      <c r="R32" s="165"/>
      <c r="S32" s="165"/>
      <c r="T32" s="67"/>
      <c r="U32" s="67"/>
      <c r="V32" s="165"/>
      <c r="W32" s="165"/>
      <c r="X32" s="67"/>
      <c r="Y32" s="67"/>
      <c r="Z32" s="165"/>
      <c r="AA32" s="165"/>
      <c r="AB32" s="67"/>
      <c r="AC32" s="67"/>
      <c r="AD32" s="165"/>
      <c r="AE32" s="165"/>
      <c r="AF32" s="8"/>
      <c r="AG32" s="8"/>
      <c r="AH32" s="165"/>
      <c r="AI32" s="165"/>
      <c r="AJ32" s="10">
        <f>B8</f>
        <v>100</v>
      </c>
      <c r="AK32" s="58">
        <f>B8/A2</f>
        <v>100</v>
      </c>
      <c r="AL32" s="199">
        <f>B8</f>
        <v>100</v>
      </c>
      <c r="AM32" s="165">
        <f>B8/A2</f>
        <v>100</v>
      </c>
      <c r="AN32" s="67">
        <f>B8</f>
        <v>100</v>
      </c>
      <c r="AO32" s="123">
        <f>B8/A2</f>
        <v>100</v>
      </c>
      <c r="AP32" s="216">
        <f>B8</f>
        <v>100</v>
      </c>
      <c r="AQ32" s="165">
        <f>B8/A2</f>
        <v>100</v>
      </c>
      <c r="AR32" s="152">
        <f>B8</f>
        <v>100</v>
      </c>
      <c r="AS32" s="58">
        <f>B8/A2</f>
        <v>100</v>
      </c>
      <c r="AT32" s="199">
        <f>B8</f>
        <v>100</v>
      </c>
      <c r="AU32" s="205">
        <f>B8/A2</f>
        <v>100</v>
      </c>
      <c r="AV32" s="230">
        <f>B8</f>
        <v>100</v>
      </c>
      <c r="AW32" s="28">
        <f>B8/A2</f>
        <v>100</v>
      </c>
      <c r="AX32" s="483"/>
      <c r="AY32" s="484"/>
      <c r="AZ32" s="62">
        <f>B8</f>
        <v>100</v>
      </c>
      <c r="BA32" s="262">
        <f>B8/A2</f>
        <v>100</v>
      </c>
      <c r="BB32" s="202">
        <f>B8</f>
        <v>100</v>
      </c>
      <c r="BC32" s="263">
        <f>B8/A2</f>
        <v>100</v>
      </c>
    </row>
    <row r="33" spans="1:55" ht="12.75">
      <c r="A33" s="157" t="s">
        <v>31</v>
      </c>
      <c r="B33" s="165"/>
      <c r="C33" s="165"/>
      <c r="D33" s="8"/>
      <c r="E33" s="8"/>
      <c r="F33" s="165"/>
      <c r="G33" s="180"/>
      <c r="H33" s="134"/>
      <c r="I33" s="8"/>
      <c r="J33" s="165"/>
      <c r="K33" s="184"/>
      <c r="L33" s="78"/>
      <c r="M33" s="67"/>
      <c r="N33" s="165"/>
      <c r="O33" s="165"/>
      <c r="P33" s="67"/>
      <c r="Q33" s="67"/>
      <c r="R33" s="165"/>
      <c r="S33" s="165"/>
      <c r="T33" s="67"/>
      <c r="U33" s="67"/>
      <c r="V33" s="165"/>
      <c r="W33" s="165"/>
      <c r="X33" s="67"/>
      <c r="Y33" s="67"/>
      <c r="Z33" s="165"/>
      <c r="AA33" s="165"/>
      <c r="AB33" s="67"/>
      <c r="AC33" s="67"/>
      <c r="AD33" s="165"/>
      <c r="AE33" s="165"/>
      <c r="AF33" s="8"/>
      <c r="AG33" s="8"/>
      <c r="AH33" s="165"/>
      <c r="AI33" s="165"/>
      <c r="AJ33" s="10">
        <f>B9</f>
        <v>12</v>
      </c>
      <c r="AK33" s="58">
        <f>B9/A2</f>
        <v>12</v>
      </c>
      <c r="AL33" s="199">
        <f>B9</f>
        <v>12</v>
      </c>
      <c r="AM33" s="165">
        <f>B9/A2</f>
        <v>12</v>
      </c>
      <c r="AN33" s="67">
        <f>B9</f>
        <v>12</v>
      </c>
      <c r="AO33" s="123">
        <f>B9/A2</f>
        <v>12</v>
      </c>
      <c r="AP33" s="216">
        <f>B9</f>
        <v>12</v>
      </c>
      <c r="AQ33" s="165">
        <f>B9/A2</f>
        <v>12</v>
      </c>
      <c r="AR33" s="152">
        <f>B9</f>
        <v>12</v>
      </c>
      <c r="AS33" s="264">
        <f>B9/A2</f>
        <v>12</v>
      </c>
      <c r="AT33" s="199">
        <f>B9</f>
        <v>12</v>
      </c>
      <c r="AU33" s="205">
        <f>B9/A2</f>
        <v>12</v>
      </c>
      <c r="AV33" s="230">
        <f>B9</f>
        <v>12</v>
      </c>
      <c r="AW33" s="28">
        <f>B9/A2</f>
        <v>12</v>
      </c>
      <c r="AX33" s="214">
        <f>B9</f>
        <v>12</v>
      </c>
      <c r="AY33" s="215">
        <f>B9/A2</f>
        <v>12</v>
      </c>
      <c r="AZ33" s="62">
        <f>B9</f>
        <v>12</v>
      </c>
      <c r="BA33" s="151">
        <f>B9/A2</f>
        <v>12</v>
      </c>
      <c r="BB33" s="202">
        <f>B9</f>
        <v>12</v>
      </c>
      <c r="BC33" s="215">
        <f>B9/A2</f>
        <v>12</v>
      </c>
    </row>
    <row r="34" spans="1:55" ht="12.75">
      <c r="A34" s="157" t="s">
        <v>77</v>
      </c>
      <c r="B34" s="165"/>
      <c r="C34" s="165"/>
      <c r="D34" s="8"/>
      <c r="E34" s="8"/>
      <c r="F34" s="165"/>
      <c r="G34" s="180"/>
      <c r="H34" s="407">
        <f>B8</f>
        <v>100</v>
      </c>
      <c r="I34" s="408">
        <f>B6/A2</f>
        <v>100</v>
      </c>
      <c r="J34" s="163">
        <f>B10</f>
        <v>150</v>
      </c>
      <c r="K34" s="164">
        <f>B10/A2</f>
        <v>150</v>
      </c>
      <c r="L34" s="78"/>
      <c r="M34" s="67"/>
      <c r="N34" s="165"/>
      <c r="O34" s="165"/>
      <c r="P34" s="67"/>
      <c r="Q34" s="67"/>
      <c r="R34" s="165"/>
      <c r="S34" s="165"/>
      <c r="T34" s="67"/>
      <c r="U34" s="67"/>
      <c r="V34" s="165"/>
      <c r="W34" s="165"/>
      <c r="X34" s="67"/>
      <c r="Y34" s="67"/>
      <c r="Z34" s="165"/>
      <c r="AA34" s="165"/>
      <c r="AB34" s="67"/>
      <c r="AC34" s="67"/>
      <c r="AD34" s="165"/>
      <c r="AE34" s="165"/>
      <c r="AF34" s="8"/>
      <c r="AG34" s="8"/>
      <c r="AH34" s="165"/>
      <c r="AI34" s="165"/>
      <c r="AJ34" s="10"/>
      <c r="AK34" s="58"/>
      <c r="AL34" s="199"/>
      <c r="AM34" s="165"/>
      <c r="AN34" s="67"/>
      <c r="AO34" s="123"/>
      <c r="AP34" s="216"/>
      <c r="AQ34" s="165"/>
      <c r="AR34" s="152"/>
      <c r="AS34" s="58"/>
      <c r="AT34" s="199"/>
      <c r="AU34" s="205"/>
      <c r="AV34" s="230"/>
      <c r="AW34" s="28"/>
      <c r="AX34" s="216"/>
      <c r="AY34" s="205"/>
      <c r="AZ34" s="152"/>
      <c r="BA34" s="28"/>
      <c r="BB34" s="216"/>
      <c r="BC34" s="205"/>
    </row>
    <row r="35" spans="1:55" ht="12.75">
      <c r="A35" s="157" t="s">
        <v>42</v>
      </c>
      <c r="B35" s="165"/>
      <c r="C35" s="165"/>
      <c r="D35" s="8"/>
      <c r="E35" s="8"/>
      <c r="F35" s="165"/>
      <c r="G35" s="180"/>
      <c r="H35" s="134"/>
      <c r="I35" s="8"/>
      <c r="J35" s="165"/>
      <c r="K35" s="184"/>
      <c r="L35" s="78"/>
      <c r="M35" s="67"/>
      <c r="N35" s="165"/>
      <c r="O35" s="165"/>
      <c r="P35" s="67"/>
      <c r="Q35" s="67"/>
      <c r="R35" s="165"/>
      <c r="S35" s="165"/>
      <c r="T35" s="67"/>
      <c r="U35" s="67"/>
      <c r="V35" s="161">
        <f>B12</f>
        <v>50</v>
      </c>
      <c r="W35" s="161">
        <f>B12/A2</f>
        <v>50</v>
      </c>
      <c r="X35" s="67"/>
      <c r="Y35" s="67"/>
      <c r="Z35" s="165"/>
      <c r="AA35" s="165"/>
      <c r="AB35" s="67"/>
      <c r="AC35" s="67"/>
      <c r="AD35" s="165"/>
      <c r="AE35" s="165"/>
      <c r="AF35" s="8"/>
      <c r="AG35" s="8"/>
      <c r="AH35" s="165"/>
      <c r="AI35" s="165"/>
      <c r="AJ35" s="10"/>
      <c r="AK35" s="58"/>
      <c r="AL35" s="199"/>
      <c r="AM35" s="165"/>
      <c r="AN35" s="67"/>
      <c r="AO35" s="123"/>
      <c r="AP35" s="216"/>
      <c r="AQ35" s="165"/>
      <c r="AR35" s="152"/>
      <c r="AS35" s="58"/>
      <c r="AT35" s="199"/>
      <c r="AU35" s="205"/>
      <c r="AV35" s="230"/>
      <c r="AW35" s="28"/>
      <c r="AX35" s="216"/>
      <c r="AY35" s="205"/>
      <c r="AZ35" s="152"/>
      <c r="BA35" s="28"/>
      <c r="BB35" s="216"/>
      <c r="BC35" s="205"/>
    </row>
    <row r="36" spans="1:55" ht="12.75">
      <c r="A36" s="157" t="s">
        <v>97</v>
      </c>
      <c r="B36" s="165"/>
      <c r="C36" s="165"/>
      <c r="D36" s="8"/>
      <c r="E36" s="8"/>
      <c r="F36" s="165"/>
      <c r="G36" s="180"/>
      <c r="H36" s="134"/>
      <c r="I36" s="8"/>
      <c r="J36" s="165"/>
      <c r="K36" s="184"/>
      <c r="L36" s="78"/>
      <c r="M36" s="67"/>
      <c r="N36" s="165"/>
      <c r="O36" s="165"/>
      <c r="P36" s="67"/>
      <c r="Q36" s="67"/>
      <c r="R36" s="165"/>
      <c r="S36" s="165"/>
      <c r="T36" s="67"/>
      <c r="U36" s="67"/>
      <c r="V36" s="165"/>
      <c r="W36" s="165"/>
      <c r="X36" s="67"/>
      <c r="Y36" s="67"/>
      <c r="Z36" s="165"/>
      <c r="AA36" s="165"/>
      <c r="AB36" s="67"/>
      <c r="AC36" s="67"/>
      <c r="AD36" s="165"/>
      <c r="AE36" s="165"/>
      <c r="AF36" s="8"/>
      <c r="AG36" s="8"/>
      <c r="AH36" s="165"/>
      <c r="AI36" s="165"/>
      <c r="AJ36" s="10"/>
      <c r="AK36" s="58"/>
      <c r="AL36" s="199"/>
      <c r="AM36" s="165"/>
      <c r="AN36" s="67"/>
      <c r="AO36" s="123"/>
      <c r="AP36" s="216"/>
      <c r="AQ36" s="165"/>
      <c r="AR36" s="152"/>
      <c r="AS36" s="58"/>
      <c r="AT36" s="199"/>
      <c r="AU36" s="205"/>
      <c r="AV36" s="230"/>
      <c r="AW36" s="28"/>
      <c r="AX36" s="214"/>
      <c r="AY36" s="205"/>
      <c r="AZ36" s="231"/>
      <c r="BA36" s="28"/>
      <c r="BB36" s="214"/>
      <c r="BC36" s="205"/>
    </row>
    <row r="37" spans="1:55" ht="12.75">
      <c r="A37" s="157" t="s">
        <v>63</v>
      </c>
      <c r="B37" s="161">
        <f>B15+IF(A4=0,-5,0)</f>
        <v>5</v>
      </c>
      <c r="C37" s="161">
        <f>B37/A2</f>
        <v>5</v>
      </c>
      <c r="D37" s="36">
        <f>B15</f>
        <v>5</v>
      </c>
      <c r="E37" s="8">
        <f>B15/A2</f>
        <v>5</v>
      </c>
      <c r="F37" s="179">
        <f>B15</f>
        <v>5</v>
      </c>
      <c r="G37" s="180">
        <f>B15/A2</f>
        <v>5</v>
      </c>
      <c r="H37" s="146">
        <f>B15</f>
        <v>5</v>
      </c>
      <c r="I37" s="8">
        <f>B15/A2</f>
        <v>5</v>
      </c>
      <c r="J37" s="179">
        <f>B15</f>
        <v>5</v>
      </c>
      <c r="K37" s="184">
        <f>B15/A2</f>
        <v>5</v>
      </c>
      <c r="L37" s="147"/>
      <c r="M37" s="67"/>
      <c r="N37" s="165"/>
      <c r="O37" s="165"/>
      <c r="P37" s="86">
        <f>B15</f>
        <v>5</v>
      </c>
      <c r="Q37" s="86">
        <f>B15/A2</f>
        <v>5</v>
      </c>
      <c r="R37" s="179">
        <f>B15</f>
        <v>5</v>
      </c>
      <c r="S37" s="165">
        <f>B15/A2</f>
        <v>5</v>
      </c>
      <c r="T37" s="86">
        <f>B15</f>
        <v>5</v>
      </c>
      <c r="U37" s="67">
        <f>B15/A2</f>
        <v>5</v>
      </c>
      <c r="V37" s="179">
        <f>B15</f>
        <v>5</v>
      </c>
      <c r="W37" s="165">
        <f>B15/A2</f>
        <v>5</v>
      </c>
      <c r="X37" s="86">
        <f>B15</f>
        <v>5</v>
      </c>
      <c r="Y37" s="67">
        <f>B15/A2</f>
        <v>5</v>
      </c>
      <c r="Z37" s="179">
        <f>B15</f>
        <v>5</v>
      </c>
      <c r="AA37" s="165">
        <f>B15/A2</f>
        <v>5</v>
      </c>
      <c r="AB37" s="86">
        <f>B15</f>
        <v>5</v>
      </c>
      <c r="AC37" s="67">
        <f>B15/A2</f>
        <v>5</v>
      </c>
      <c r="AD37" s="160"/>
      <c r="AE37" s="161"/>
      <c r="AF37" s="36"/>
      <c r="AG37" s="8"/>
      <c r="AH37" s="179">
        <f>B15</f>
        <v>5</v>
      </c>
      <c r="AI37" s="165">
        <f>B15/A2</f>
        <v>5</v>
      </c>
      <c r="AJ37" s="29">
        <f>B15</f>
        <v>5</v>
      </c>
      <c r="AK37" s="58">
        <f>B15/A2</f>
        <v>5</v>
      </c>
      <c r="AL37" s="198">
        <f>B15</f>
        <v>5</v>
      </c>
      <c r="AM37" s="165">
        <f>B15/A2</f>
        <v>5</v>
      </c>
      <c r="AN37" s="86">
        <f>B15</f>
        <v>5</v>
      </c>
      <c r="AO37" s="123">
        <f>B15/A2</f>
        <v>5</v>
      </c>
      <c r="AP37" s="202">
        <f>B15</f>
        <v>5</v>
      </c>
      <c r="AQ37" s="165">
        <f>B15/A2</f>
        <v>5</v>
      </c>
      <c r="AR37" s="62">
        <f>B15</f>
        <v>5</v>
      </c>
      <c r="AS37" s="63">
        <f>B15/A2</f>
        <v>5</v>
      </c>
      <c r="AT37" s="198">
        <f>B15</f>
        <v>5</v>
      </c>
      <c r="AU37" s="205">
        <f>B15/A2</f>
        <v>5</v>
      </c>
      <c r="AV37" s="37">
        <f>B15</f>
        <v>5</v>
      </c>
      <c r="AW37" s="28">
        <f>B15/A2</f>
        <v>5</v>
      </c>
      <c r="AX37" s="214">
        <f>B15</f>
        <v>5</v>
      </c>
      <c r="AY37" s="215">
        <f>B15/A2</f>
        <v>5</v>
      </c>
      <c r="AZ37" s="62">
        <f>B15</f>
        <v>5</v>
      </c>
      <c r="BA37" s="151">
        <f>B15/A2</f>
        <v>5</v>
      </c>
      <c r="BB37" s="202">
        <f>B15</f>
        <v>5</v>
      </c>
      <c r="BC37" s="215">
        <f>B15/A2</f>
        <v>5</v>
      </c>
    </row>
    <row r="38" spans="1:55" ht="12.75">
      <c r="A38" s="157" t="s">
        <v>64</v>
      </c>
      <c r="B38" s="165"/>
      <c r="C38" s="165"/>
      <c r="D38" s="8"/>
      <c r="E38" s="8"/>
      <c r="F38" s="165"/>
      <c r="G38" s="180"/>
      <c r="H38" s="134"/>
      <c r="I38" s="8"/>
      <c r="J38" s="165"/>
      <c r="K38" s="184"/>
      <c r="L38" s="78"/>
      <c r="M38" s="67"/>
      <c r="N38" s="165"/>
      <c r="O38" s="165"/>
      <c r="P38" s="67"/>
      <c r="Q38" s="67"/>
      <c r="R38" s="165"/>
      <c r="S38" s="165"/>
      <c r="T38" s="67"/>
      <c r="U38" s="67"/>
      <c r="V38" s="165"/>
      <c r="W38" s="165"/>
      <c r="X38" s="67"/>
      <c r="Y38" s="67"/>
      <c r="Z38" s="165"/>
      <c r="AA38" s="165"/>
      <c r="AB38" s="67"/>
      <c r="AC38" s="67"/>
      <c r="AD38" s="165"/>
      <c r="AE38" s="165"/>
      <c r="AF38" s="8"/>
      <c r="AG38" s="8"/>
      <c r="AH38" s="165"/>
      <c r="AI38" s="165"/>
      <c r="AJ38" s="10"/>
      <c r="AK38" s="58"/>
      <c r="AL38" s="199"/>
      <c r="AM38" s="165"/>
      <c r="AN38" s="67"/>
      <c r="AO38" s="123"/>
      <c r="AP38" s="202">
        <f>B16</f>
        <v>25</v>
      </c>
      <c r="AQ38" s="165">
        <f>B16/A2</f>
        <v>25</v>
      </c>
      <c r="AR38" s="98"/>
      <c r="AS38" s="99"/>
      <c r="AT38" s="206">
        <f>B16</f>
        <v>25</v>
      </c>
      <c r="AU38" s="207">
        <f>B16/A2</f>
        <v>25</v>
      </c>
      <c r="AV38" s="100"/>
      <c r="AW38" s="101"/>
      <c r="AX38" s="216">
        <f>B16</f>
        <v>25</v>
      </c>
      <c r="AY38" s="205">
        <f>AX38/A2</f>
        <v>25</v>
      </c>
      <c r="AZ38" s="152"/>
      <c r="BA38" s="28"/>
      <c r="BB38" s="216"/>
      <c r="BC38" s="205"/>
    </row>
    <row r="39" spans="1:55" ht="12.75">
      <c r="A39" s="344" t="s">
        <v>81</v>
      </c>
      <c r="B39" s="166"/>
      <c r="C39" s="166"/>
      <c r="D39" s="30"/>
      <c r="E39" s="30"/>
      <c r="F39" s="166"/>
      <c r="G39" s="181"/>
      <c r="H39" s="135"/>
      <c r="I39" s="30"/>
      <c r="J39" s="166"/>
      <c r="K39" s="185"/>
      <c r="L39" s="162">
        <f>B17</f>
        <v>350</v>
      </c>
      <c r="M39" s="163">
        <f>L39/A2</f>
        <v>350</v>
      </c>
      <c r="N39" s="166"/>
      <c r="O39" s="166"/>
      <c r="P39" s="69"/>
      <c r="Q39" s="69"/>
      <c r="R39" s="166"/>
      <c r="S39" s="166"/>
      <c r="T39" s="69"/>
      <c r="U39" s="69"/>
      <c r="V39" s="166"/>
      <c r="W39" s="166"/>
      <c r="X39" s="69"/>
      <c r="Y39" s="69"/>
      <c r="Z39" s="166"/>
      <c r="AA39" s="166"/>
      <c r="AB39" s="69"/>
      <c r="AC39" s="69"/>
      <c r="AD39" s="166"/>
      <c r="AE39" s="166"/>
      <c r="AF39" s="30"/>
      <c r="AG39" s="30"/>
      <c r="AH39" s="166"/>
      <c r="AI39" s="166"/>
      <c r="AJ39" s="38"/>
      <c r="AK39" s="59"/>
      <c r="AL39" s="200"/>
      <c r="AM39" s="166"/>
      <c r="AN39" s="69"/>
      <c r="AO39" s="124"/>
      <c r="AP39" s="216"/>
      <c r="AQ39" s="165"/>
      <c r="AR39" s="152"/>
      <c r="AS39" s="58"/>
      <c r="AT39" s="200"/>
      <c r="AU39" s="208"/>
      <c r="AV39" s="31"/>
      <c r="AW39" s="32"/>
      <c r="AX39" s="217"/>
      <c r="AY39" s="208"/>
      <c r="AZ39" s="153"/>
      <c r="BA39" s="32"/>
      <c r="BB39" s="217"/>
      <c r="BC39" s="208"/>
    </row>
    <row r="40" spans="1:55" ht="12.75">
      <c r="A40" s="345" t="s">
        <v>35</v>
      </c>
      <c r="B40" s="165"/>
      <c r="C40" s="165"/>
      <c r="D40" s="8"/>
      <c r="E40" s="8"/>
      <c r="F40" s="165"/>
      <c r="G40" s="180"/>
      <c r="H40" s="134"/>
      <c r="I40" s="8"/>
      <c r="J40" s="165"/>
      <c r="K40" s="184"/>
      <c r="L40" s="265"/>
      <c r="M40" s="88"/>
      <c r="N40" s="165"/>
      <c r="O40" s="165"/>
      <c r="P40" s="67"/>
      <c r="Q40" s="67"/>
      <c r="R40" s="165"/>
      <c r="S40" s="165"/>
      <c r="T40" s="67"/>
      <c r="U40" s="67"/>
      <c r="V40" s="165"/>
      <c r="W40" s="165"/>
      <c r="X40" s="67"/>
      <c r="Y40" s="67"/>
      <c r="Z40" s="165"/>
      <c r="AA40" s="165"/>
      <c r="AB40" s="67"/>
      <c r="AC40" s="67"/>
      <c r="AD40" s="165"/>
      <c r="AE40" s="165"/>
      <c r="AF40" s="161">
        <f>B13</f>
        <v>41</v>
      </c>
      <c r="AG40" s="161">
        <f>B13/A2</f>
        <v>41</v>
      </c>
      <c r="AH40" s="161">
        <f>B13</f>
        <v>41</v>
      </c>
      <c r="AI40" s="161">
        <f>B13/A2</f>
        <v>41</v>
      </c>
      <c r="AJ40" s="10"/>
      <c r="AK40" s="58"/>
      <c r="AL40" s="199"/>
      <c r="AM40" s="165"/>
      <c r="AN40" s="67"/>
      <c r="AO40" s="123"/>
      <c r="AP40" s="216"/>
      <c r="AQ40" s="165"/>
      <c r="AR40" s="152"/>
      <c r="AS40" s="58"/>
      <c r="AT40" s="199"/>
      <c r="AU40" s="205"/>
      <c r="AV40" s="230"/>
      <c r="AW40" s="28"/>
      <c r="AX40" s="216"/>
      <c r="AY40" s="205"/>
      <c r="AZ40" s="152"/>
      <c r="BA40" s="28"/>
      <c r="BB40" s="216"/>
      <c r="BC40" s="205"/>
    </row>
    <row r="41" spans="1:55" ht="13.5" thickBot="1">
      <c r="A41" s="346"/>
      <c r="B41" s="232"/>
      <c r="C41" s="232"/>
      <c r="D41" s="233"/>
      <c r="E41" s="233"/>
      <c r="F41" s="232"/>
      <c r="G41" s="234"/>
      <c r="H41" s="235"/>
      <c r="I41" s="233"/>
      <c r="J41" s="232"/>
      <c r="K41" s="236"/>
      <c r="L41" s="266"/>
      <c r="M41" s="267"/>
      <c r="N41" s="232"/>
      <c r="O41" s="232"/>
      <c r="P41" s="238"/>
      <c r="Q41" s="238"/>
      <c r="R41" s="232"/>
      <c r="S41" s="232"/>
      <c r="T41" s="238"/>
      <c r="U41" s="238"/>
      <c r="V41" s="232"/>
      <c r="W41" s="232"/>
      <c r="X41" s="238"/>
      <c r="Y41" s="238"/>
      <c r="Z41" s="232"/>
      <c r="AA41" s="232"/>
      <c r="AB41" s="238"/>
      <c r="AC41" s="238"/>
      <c r="AD41" s="232"/>
      <c r="AE41" s="232"/>
      <c r="AF41" s="233"/>
      <c r="AG41" s="233"/>
      <c r="AH41" s="232"/>
      <c r="AI41" s="232"/>
      <c r="AJ41" s="239"/>
      <c r="AK41" s="240"/>
      <c r="AL41" s="241"/>
      <c r="AM41" s="232"/>
      <c r="AN41" s="238"/>
      <c r="AO41" s="242"/>
      <c r="AP41" s="243"/>
      <c r="AQ41" s="232"/>
      <c r="AR41" s="244"/>
      <c r="AS41" s="240"/>
      <c r="AT41" s="241"/>
      <c r="AU41" s="245"/>
      <c r="AV41" s="246"/>
      <c r="AW41" s="247"/>
      <c r="AX41" s="243"/>
      <c r="AY41" s="245"/>
      <c r="AZ41" s="248"/>
      <c r="BA41" s="247"/>
      <c r="BB41" s="243"/>
      <c r="BC41" s="245"/>
    </row>
    <row r="42" spans="1:55" ht="13.5" thickBot="1">
      <c r="A42" s="347" t="s">
        <v>32</v>
      </c>
      <c r="B42" s="249">
        <f>A4*1.075</f>
        <v>215</v>
      </c>
      <c r="C42" s="249">
        <f>(A4*1.075)/A2</f>
        <v>215</v>
      </c>
      <c r="D42" s="55">
        <f>A4*1.075</f>
        <v>215</v>
      </c>
      <c r="E42" s="56">
        <f>(A4*1.075)/A2</f>
        <v>215</v>
      </c>
      <c r="F42" s="268">
        <f>A4*1.075</f>
        <v>215</v>
      </c>
      <c r="G42" s="250">
        <f>(A4*1.075)/A2</f>
        <v>215</v>
      </c>
      <c r="H42" s="136">
        <f>A4*1.075</f>
        <v>215</v>
      </c>
      <c r="I42" s="56">
        <f>(B5*1.075)/A2</f>
        <v>231.125</v>
      </c>
      <c r="J42" s="268">
        <f>A4*1.075</f>
        <v>215</v>
      </c>
      <c r="K42" s="252">
        <f>(A4*1.075)/A2</f>
        <v>215</v>
      </c>
      <c r="L42" s="269"/>
      <c r="M42" s="270"/>
      <c r="N42" s="249"/>
      <c r="O42" s="249"/>
      <c r="P42" s="82">
        <f>A4*1.075</f>
        <v>215</v>
      </c>
      <c r="Q42" s="81">
        <f>(A4*1.075)/A2</f>
        <v>215</v>
      </c>
      <c r="R42" s="249">
        <f>A4*1.075</f>
        <v>215</v>
      </c>
      <c r="S42" s="249">
        <f>(A4*1.075)/A2</f>
        <v>215</v>
      </c>
      <c r="T42" s="82">
        <f>A4*1.075</f>
        <v>215</v>
      </c>
      <c r="U42" s="81">
        <f>(A4*1.075)/A2</f>
        <v>215</v>
      </c>
      <c r="V42" s="268">
        <f>A4*1.075</f>
        <v>215</v>
      </c>
      <c r="W42" s="249">
        <f>(A4*1.075)/A2</f>
        <v>215</v>
      </c>
      <c r="X42" s="82">
        <f>A4*1.075</f>
        <v>215</v>
      </c>
      <c r="Y42" s="81">
        <f>(A4*1.075)/A2</f>
        <v>215</v>
      </c>
      <c r="Z42" s="268">
        <f>A4*1.075</f>
        <v>215</v>
      </c>
      <c r="AA42" s="249">
        <f>(A4*1.075)/A2</f>
        <v>215</v>
      </c>
      <c r="AB42" s="82">
        <f>A4*1.075</f>
        <v>215</v>
      </c>
      <c r="AC42" s="81">
        <f>(A4*1.075)/A2</f>
        <v>215</v>
      </c>
      <c r="AD42" s="249"/>
      <c r="AE42" s="249"/>
      <c r="AF42" s="56"/>
      <c r="AG42" s="56"/>
      <c r="AH42" s="249">
        <f>A4*1.075</f>
        <v>215</v>
      </c>
      <c r="AI42" s="249">
        <f>(A4*1.075)/A2</f>
        <v>215</v>
      </c>
      <c r="AJ42" s="253">
        <f>A4*1.075</f>
        <v>215</v>
      </c>
      <c r="AK42" s="254">
        <f>(A4*1.075)/A2</f>
        <v>215</v>
      </c>
      <c r="AL42" s="255">
        <f>A4*1.075</f>
        <v>215</v>
      </c>
      <c r="AM42" s="249">
        <f>(A4*1.075)/A2</f>
        <v>215</v>
      </c>
      <c r="AN42" s="81">
        <f>A4*1.075</f>
        <v>215</v>
      </c>
      <c r="AO42" s="125">
        <f>(A4*1.075)/A2</f>
        <v>215</v>
      </c>
      <c r="AP42" s="256">
        <f>A4*1.075</f>
        <v>215</v>
      </c>
      <c r="AQ42" s="249">
        <f>(A4*1.075)/A2</f>
        <v>215</v>
      </c>
      <c r="AR42" s="257">
        <f>A4*1.075</f>
        <v>215</v>
      </c>
      <c r="AS42" s="254">
        <f>(A4*1.075)/A2</f>
        <v>215</v>
      </c>
      <c r="AT42" s="255">
        <f>A4*1.075</f>
        <v>215</v>
      </c>
      <c r="AU42" s="258">
        <f>(A4*1.075)/A2</f>
        <v>215</v>
      </c>
      <c r="AV42" s="259">
        <f>A4*1.075</f>
        <v>215</v>
      </c>
      <c r="AW42" s="260">
        <f>(A4*1.075)/A2</f>
        <v>215</v>
      </c>
      <c r="AX42" s="256">
        <f>A4*1.075</f>
        <v>215</v>
      </c>
      <c r="AY42" s="258">
        <f>(A4*1.075)/A2</f>
        <v>215</v>
      </c>
      <c r="AZ42" s="261">
        <f>A4*1.075</f>
        <v>215</v>
      </c>
      <c r="BA42" s="260">
        <f>(A4*1.075)/A2</f>
        <v>215</v>
      </c>
      <c r="BB42" s="256">
        <f>A4*1.075</f>
        <v>215</v>
      </c>
      <c r="BC42" s="258">
        <f>(A4*1.075)/A2</f>
        <v>215</v>
      </c>
    </row>
    <row r="43" spans="1:55" ht="12.75">
      <c r="A43" s="348" t="s">
        <v>44</v>
      </c>
      <c r="B43" s="170">
        <f aca="true" t="shared" si="3" ref="B43:G43">B42*0.1116</f>
        <v>23.994</v>
      </c>
      <c r="C43" s="170">
        <f>C42*0.1116</f>
        <v>23.994</v>
      </c>
      <c r="D43" s="41">
        <f t="shared" si="3"/>
        <v>23.994</v>
      </c>
      <c r="E43" s="41">
        <f t="shared" si="3"/>
        <v>23.994</v>
      </c>
      <c r="F43" s="170">
        <f t="shared" si="3"/>
        <v>23.994</v>
      </c>
      <c r="G43" s="182">
        <f t="shared" si="3"/>
        <v>23.994</v>
      </c>
      <c r="H43" s="218">
        <f>H42*0.1116</f>
        <v>23.994</v>
      </c>
      <c r="I43" s="41">
        <f>I42*0.1116</f>
        <v>25.79355</v>
      </c>
      <c r="J43" s="170">
        <f>J42*0.1116</f>
        <v>23.994</v>
      </c>
      <c r="K43" s="188">
        <f>K42*0.1116</f>
        <v>23.994</v>
      </c>
      <c r="L43" s="271"/>
      <c r="M43" s="87"/>
      <c r="N43" s="170"/>
      <c r="O43" s="170"/>
      <c r="P43" s="68">
        <f aca="true" t="shared" si="4" ref="P43:AC43">P42*0.1116</f>
        <v>23.994</v>
      </c>
      <c r="Q43" s="68">
        <f t="shared" si="4"/>
        <v>23.994</v>
      </c>
      <c r="R43" s="170">
        <f t="shared" si="4"/>
        <v>23.994</v>
      </c>
      <c r="S43" s="170">
        <f t="shared" si="4"/>
        <v>23.994</v>
      </c>
      <c r="T43" s="68">
        <f t="shared" si="4"/>
        <v>23.994</v>
      </c>
      <c r="U43" s="68">
        <f t="shared" si="4"/>
        <v>23.994</v>
      </c>
      <c r="V43" s="170">
        <f t="shared" si="4"/>
        <v>23.994</v>
      </c>
      <c r="W43" s="170">
        <f t="shared" si="4"/>
        <v>23.994</v>
      </c>
      <c r="X43" s="68">
        <f t="shared" si="4"/>
        <v>23.994</v>
      </c>
      <c r="Y43" s="68">
        <f t="shared" si="4"/>
        <v>23.994</v>
      </c>
      <c r="Z43" s="170">
        <f t="shared" si="4"/>
        <v>23.994</v>
      </c>
      <c r="AA43" s="170">
        <f t="shared" si="4"/>
        <v>23.994</v>
      </c>
      <c r="AB43" s="68">
        <f t="shared" si="4"/>
        <v>23.994</v>
      </c>
      <c r="AC43" s="68">
        <f t="shared" si="4"/>
        <v>23.994</v>
      </c>
      <c r="AD43" s="192"/>
      <c r="AE43" s="192"/>
      <c r="AF43" s="41"/>
      <c r="AG43" s="51"/>
      <c r="AH43" s="170">
        <f aca="true" t="shared" si="5" ref="AH43:AO43">AH42*0.1116</f>
        <v>23.994</v>
      </c>
      <c r="AI43" s="170">
        <f t="shared" si="5"/>
        <v>23.994</v>
      </c>
      <c r="AJ43" s="219">
        <f t="shared" si="5"/>
        <v>23.994</v>
      </c>
      <c r="AK43" s="60">
        <f t="shared" si="5"/>
        <v>23.994</v>
      </c>
      <c r="AL43" s="220">
        <f>AL42*0.1116</f>
        <v>23.994</v>
      </c>
      <c r="AM43" s="170">
        <f>AM42*0.1116</f>
        <v>23.994</v>
      </c>
      <c r="AN43" s="68">
        <f t="shared" si="5"/>
        <v>23.994</v>
      </c>
      <c r="AO43" s="126">
        <f t="shared" si="5"/>
        <v>23.994</v>
      </c>
      <c r="AP43" s="223">
        <f aca="true" t="shared" si="6" ref="AP43:AW43">AP42*0.1116</f>
        <v>23.994</v>
      </c>
      <c r="AQ43" s="170">
        <f t="shared" si="6"/>
        <v>23.994</v>
      </c>
      <c r="AR43" s="224">
        <f>AR42*0.1116</f>
        <v>23.994</v>
      </c>
      <c r="AS43" s="60">
        <f>AS42*0.1116</f>
        <v>23.994</v>
      </c>
      <c r="AT43" s="220">
        <f>AT42*0.1116</f>
        <v>23.994</v>
      </c>
      <c r="AU43" s="209">
        <f>AU42*0.1116</f>
        <v>23.994</v>
      </c>
      <c r="AV43" s="226">
        <f t="shared" si="6"/>
        <v>23.994</v>
      </c>
      <c r="AW43" s="61">
        <f t="shared" si="6"/>
        <v>23.994</v>
      </c>
      <c r="AX43" s="223">
        <f aca="true" t="shared" si="7" ref="AX43:BC43">AX42*0.1116</f>
        <v>23.994</v>
      </c>
      <c r="AY43" s="209">
        <f t="shared" si="7"/>
        <v>23.994</v>
      </c>
      <c r="AZ43" s="228">
        <f t="shared" si="7"/>
        <v>23.994</v>
      </c>
      <c r="BA43" s="61">
        <f t="shared" si="7"/>
        <v>23.994</v>
      </c>
      <c r="BB43" s="223">
        <f t="shared" si="7"/>
        <v>23.994</v>
      </c>
      <c r="BC43" s="209">
        <f t="shared" si="7"/>
        <v>23.994</v>
      </c>
    </row>
    <row r="44" spans="1:55" ht="12.75">
      <c r="A44" s="157" t="s">
        <v>45</v>
      </c>
      <c r="B44" s="165">
        <f aca="true" t="shared" si="8" ref="B44:G44">B42*0.8884</f>
        <v>191.006</v>
      </c>
      <c r="C44" s="165">
        <f t="shared" si="8"/>
        <v>191.006</v>
      </c>
      <c r="D44" s="8">
        <f t="shared" si="8"/>
        <v>191.006</v>
      </c>
      <c r="E44" s="8">
        <f t="shared" si="8"/>
        <v>191.006</v>
      </c>
      <c r="F44" s="165">
        <f t="shared" si="8"/>
        <v>191.006</v>
      </c>
      <c r="G44" s="180">
        <f t="shared" si="8"/>
        <v>191.006</v>
      </c>
      <c r="H44" s="134">
        <f>H42*0.8884</f>
        <v>191.006</v>
      </c>
      <c r="I44" s="8">
        <f>I42*0.8884</f>
        <v>205.33145</v>
      </c>
      <c r="J44" s="165">
        <f>J42*0.8884</f>
        <v>191.006</v>
      </c>
      <c r="K44" s="184">
        <f>K42*0.8884</f>
        <v>191.006</v>
      </c>
      <c r="L44" s="265"/>
      <c r="M44" s="88"/>
      <c r="N44" s="165"/>
      <c r="O44" s="165"/>
      <c r="P44" s="67">
        <f aca="true" t="shared" si="9" ref="P44:AC44">P42*0.8884</f>
        <v>191.006</v>
      </c>
      <c r="Q44" s="67">
        <f t="shared" si="9"/>
        <v>191.006</v>
      </c>
      <c r="R44" s="165">
        <f t="shared" si="9"/>
        <v>191.006</v>
      </c>
      <c r="S44" s="165">
        <f t="shared" si="9"/>
        <v>191.006</v>
      </c>
      <c r="T44" s="67">
        <f t="shared" si="9"/>
        <v>191.006</v>
      </c>
      <c r="U44" s="67">
        <f t="shared" si="9"/>
        <v>191.006</v>
      </c>
      <c r="V44" s="165">
        <f>V42*0.8884</f>
        <v>191.006</v>
      </c>
      <c r="W44" s="165">
        <f>W42*0.8884</f>
        <v>191.006</v>
      </c>
      <c r="X44" s="67">
        <f>X42*0.8884</f>
        <v>191.006</v>
      </c>
      <c r="Y44" s="67">
        <f>Y42*0.8884</f>
        <v>191.006</v>
      </c>
      <c r="Z44" s="165">
        <f t="shared" si="9"/>
        <v>191.006</v>
      </c>
      <c r="AA44" s="165">
        <f t="shared" si="9"/>
        <v>191.006</v>
      </c>
      <c r="AB44" s="67">
        <f t="shared" si="9"/>
        <v>191.006</v>
      </c>
      <c r="AC44" s="67">
        <f t="shared" si="9"/>
        <v>191.006</v>
      </c>
      <c r="AD44" s="193"/>
      <c r="AE44" s="193"/>
      <c r="AF44" s="8"/>
      <c r="AG44" s="9"/>
      <c r="AH44" s="165">
        <f aca="true" t="shared" si="10" ref="AH44:AO44">AH42*0.8884</f>
        <v>191.006</v>
      </c>
      <c r="AI44" s="165">
        <f t="shared" si="10"/>
        <v>191.006</v>
      </c>
      <c r="AJ44" s="10">
        <f t="shared" si="10"/>
        <v>191.006</v>
      </c>
      <c r="AK44" s="58">
        <f t="shared" si="10"/>
        <v>191.006</v>
      </c>
      <c r="AL44" s="199">
        <f>AL42*0.8884</f>
        <v>191.006</v>
      </c>
      <c r="AM44" s="165">
        <f>AM42*0.8884</f>
        <v>191.006</v>
      </c>
      <c r="AN44" s="67">
        <f t="shared" si="10"/>
        <v>191.006</v>
      </c>
      <c r="AO44" s="123">
        <f t="shared" si="10"/>
        <v>191.006</v>
      </c>
      <c r="AP44" s="216">
        <f aca="true" t="shared" si="11" ref="AP44:AW44">AP42*0.8884</f>
        <v>191.006</v>
      </c>
      <c r="AQ44" s="165">
        <f t="shared" si="11"/>
        <v>191.006</v>
      </c>
      <c r="AR44" s="152">
        <f>AR42*0.8884</f>
        <v>191.006</v>
      </c>
      <c r="AS44" s="58">
        <f>AS42*0.8884</f>
        <v>191.006</v>
      </c>
      <c r="AT44" s="199">
        <f>AT42*0.8884</f>
        <v>191.006</v>
      </c>
      <c r="AU44" s="205">
        <f>AU42*0.8884</f>
        <v>191.006</v>
      </c>
      <c r="AV44" s="230">
        <f t="shared" si="11"/>
        <v>191.006</v>
      </c>
      <c r="AW44" s="28">
        <f t="shared" si="11"/>
        <v>191.006</v>
      </c>
      <c r="AX44" s="216">
        <f aca="true" t="shared" si="12" ref="AX44:BC44">AX42*0.8884</f>
        <v>191.006</v>
      </c>
      <c r="AY44" s="205">
        <f t="shared" si="12"/>
        <v>191.006</v>
      </c>
      <c r="AZ44" s="152">
        <f t="shared" si="12"/>
        <v>191.006</v>
      </c>
      <c r="BA44" s="28">
        <f t="shared" si="12"/>
        <v>191.006</v>
      </c>
      <c r="BB44" s="216">
        <f t="shared" si="12"/>
        <v>191.006</v>
      </c>
      <c r="BC44" s="205">
        <f t="shared" si="12"/>
        <v>191.006</v>
      </c>
    </row>
    <row r="45" spans="1:55" ht="13.5" thickBot="1">
      <c r="A45" s="346"/>
      <c r="B45" s="232"/>
      <c r="C45" s="232"/>
      <c r="D45" s="233"/>
      <c r="E45" s="233"/>
      <c r="F45" s="232"/>
      <c r="G45" s="234"/>
      <c r="H45" s="235"/>
      <c r="I45" s="233"/>
      <c r="J45" s="232"/>
      <c r="K45" s="236"/>
      <c r="L45" s="266"/>
      <c r="M45" s="267"/>
      <c r="N45" s="232"/>
      <c r="O45" s="232"/>
      <c r="P45" s="238"/>
      <c r="Q45" s="238"/>
      <c r="R45" s="232"/>
      <c r="S45" s="232"/>
      <c r="T45" s="238"/>
      <c r="U45" s="238"/>
      <c r="V45" s="232"/>
      <c r="W45" s="232"/>
      <c r="X45" s="238"/>
      <c r="Y45" s="238"/>
      <c r="Z45" s="232"/>
      <c r="AA45" s="232"/>
      <c r="AB45" s="238"/>
      <c r="AC45" s="238"/>
      <c r="AD45" s="232"/>
      <c r="AE45" s="232"/>
      <c r="AF45" s="233"/>
      <c r="AG45" s="233"/>
      <c r="AH45" s="232"/>
      <c r="AI45" s="232"/>
      <c r="AJ45" s="239"/>
      <c r="AK45" s="240"/>
      <c r="AL45" s="241"/>
      <c r="AM45" s="232"/>
      <c r="AN45" s="238"/>
      <c r="AO45" s="242"/>
      <c r="AP45" s="243"/>
      <c r="AQ45" s="232"/>
      <c r="AR45" s="244"/>
      <c r="AS45" s="240"/>
      <c r="AT45" s="241"/>
      <c r="AU45" s="245"/>
      <c r="AV45" s="246"/>
      <c r="AW45" s="247"/>
      <c r="AX45" s="243"/>
      <c r="AY45" s="245"/>
      <c r="AZ45" s="248"/>
      <c r="BA45" s="247"/>
      <c r="BB45" s="243"/>
      <c r="BC45" s="245"/>
    </row>
    <row r="46" spans="1:55" ht="13.5" thickBot="1">
      <c r="A46" s="349" t="s">
        <v>18</v>
      </c>
      <c r="B46" s="249">
        <f>A4</f>
        <v>200</v>
      </c>
      <c r="C46" s="249">
        <f>A4/A2</f>
        <v>200</v>
      </c>
      <c r="D46" s="56">
        <f>A4</f>
        <v>200</v>
      </c>
      <c r="E46" s="56">
        <f>A4/A2</f>
        <v>200</v>
      </c>
      <c r="F46" s="249">
        <f>A4</f>
        <v>200</v>
      </c>
      <c r="G46" s="250">
        <f>A4/A2</f>
        <v>200</v>
      </c>
      <c r="H46" s="251">
        <f>A4</f>
        <v>200</v>
      </c>
      <c r="I46" s="56">
        <f>A4/A2</f>
        <v>200</v>
      </c>
      <c r="J46" s="249">
        <f>A4</f>
        <v>200</v>
      </c>
      <c r="K46" s="252">
        <f>A4/A2</f>
        <v>200</v>
      </c>
      <c r="L46" s="272"/>
      <c r="M46" s="270"/>
      <c r="N46" s="249">
        <f>SUM(N48:N50)</f>
        <v>200</v>
      </c>
      <c r="O46" s="249">
        <f>SUM(O48:O50)</f>
        <v>200</v>
      </c>
      <c r="P46" s="81">
        <f>A4</f>
        <v>200</v>
      </c>
      <c r="Q46" s="81">
        <f>A4/A2</f>
        <v>200</v>
      </c>
      <c r="R46" s="249">
        <f>A4</f>
        <v>200</v>
      </c>
      <c r="S46" s="249">
        <f>A4/A2</f>
        <v>200</v>
      </c>
      <c r="T46" s="81">
        <f>A4</f>
        <v>200</v>
      </c>
      <c r="U46" s="81">
        <f>A4/A2</f>
        <v>200</v>
      </c>
      <c r="V46" s="249">
        <f>A4-V57</f>
        <v>200</v>
      </c>
      <c r="W46" s="249">
        <f>(A4-W57)/A2</f>
        <v>200</v>
      </c>
      <c r="X46" s="81">
        <f>A4</f>
        <v>200</v>
      </c>
      <c r="Y46" s="81">
        <f>A4/A2</f>
        <v>200</v>
      </c>
      <c r="Z46" s="249">
        <f>A4</f>
        <v>200</v>
      </c>
      <c r="AA46" s="249">
        <f>A4/A2</f>
        <v>200</v>
      </c>
      <c r="AB46" s="81">
        <f>A4</f>
        <v>200</v>
      </c>
      <c r="AC46" s="81">
        <f>A4/A2</f>
        <v>200</v>
      </c>
      <c r="AD46" s="249"/>
      <c r="AE46" s="249"/>
      <c r="AF46" s="56"/>
      <c r="AG46" s="56"/>
      <c r="AH46" s="249">
        <f>A4</f>
        <v>200</v>
      </c>
      <c r="AI46" s="249">
        <f>A4/A2</f>
        <v>200</v>
      </c>
      <c r="AJ46" s="253">
        <f>A4</f>
        <v>200</v>
      </c>
      <c r="AK46" s="254">
        <f>A4/A2</f>
        <v>200</v>
      </c>
      <c r="AL46" s="255">
        <f>A4</f>
        <v>200</v>
      </c>
      <c r="AM46" s="249">
        <f>AL46/A2</f>
        <v>200</v>
      </c>
      <c r="AN46" s="81">
        <f>A4</f>
        <v>200</v>
      </c>
      <c r="AO46" s="125">
        <f>AN46/A2</f>
        <v>200</v>
      </c>
      <c r="AP46" s="256">
        <f>A4</f>
        <v>200</v>
      </c>
      <c r="AQ46" s="249">
        <f>AP46/A2</f>
        <v>200</v>
      </c>
      <c r="AR46" s="257">
        <f>A4</f>
        <v>200</v>
      </c>
      <c r="AS46" s="254">
        <f>AR46/A2</f>
        <v>200</v>
      </c>
      <c r="AT46" s="255">
        <f>A4</f>
        <v>200</v>
      </c>
      <c r="AU46" s="258">
        <f>AT46/A2</f>
        <v>200</v>
      </c>
      <c r="AV46" s="259">
        <f>A4</f>
        <v>200</v>
      </c>
      <c r="AW46" s="260">
        <f>AV46/A2</f>
        <v>200</v>
      </c>
      <c r="AX46" s="256">
        <f>A4</f>
        <v>200</v>
      </c>
      <c r="AY46" s="258">
        <f>A4/A2</f>
        <v>200</v>
      </c>
      <c r="AZ46" s="261">
        <f>A4</f>
        <v>200</v>
      </c>
      <c r="BA46" s="260">
        <f>A4/A2</f>
        <v>200</v>
      </c>
      <c r="BB46" s="256">
        <f>A4</f>
        <v>200</v>
      </c>
      <c r="BC46" s="258">
        <f>A4/A2</f>
        <v>200</v>
      </c>
    </row>
    <row r="47" spans="1:55" ht="12.75">
      <c r="A47" s="350" t="s">
        <v>3</v>
      </c>
      <c r="B47" s="170"/>
      <c r="C47" s="170"/>
      <c r="D47" s="41"/>
      <c r="E47" s="41"/>
      <c r="F47" s="170"/>
      <c r="G47" s="182"/>
      <c r="H47" s="218"/>
      <c r="I47" s="41"/>
      <c r="J47" s="170"/>
      <c r="K47" s="188"/>
      <c r="L47" s="271"/>
      <c r="M47" s="87"/>
      <c r="N47" s="170"/>
      <c r="O47" s="170"/>
      <c r="P47" s="68"/>
      <c r="Q47" s="68"/>
      <c r="R47" s="170"/>
      <c r="S47" s="170"/>
      <c r="T47" s="68"/>
      <c r="U47" s="68"/>
      <c r="V47" s="170"/>
      <c r="W47" s="170"/>
      <c r="X47" s="68"/>
      <c r="Y47" s="68"/>
      <c r="Z47" s="170"/>
      <c r="AA47" s="170"/>
      <c r="AB47" s="68"/>
      <c r="AC47" s="68"/>
      <c r="AD47" s="170"/>
      <c r="AE47" s="170"/>
      <c r="AF47" s="41"/>
      <c r="AG47" s="41"/>
      <c r="AH47" s="170"/>
      <c r="AI47" s="170"/>
      <c r="AJ47" s="219"/>
      <c r="AK47" s="60"/>
      <c r="AL47" s="220"/>
      <c r="AM47" s="170"/>
      <c r="AN47" s="68"/>
      <c r="AO47" s="126"/>
      <c r="AP47" s="223"/>
      <c r="AQ47" s="170"/>
      <c r="AR47" s="224"/>
      <c r="AS47" s="60"/>
      <c r="AT47" s="220"/>
      <c r="AU47" s="209"/>
      <c r="AV47" s="226"/>
      <c r="AW47" s="61"/>
      <c r="AX47" s="223"/>
      <c r="AY47" s="209"/>
      <c r="AZ47" s="228"/>
      <c r="BA47" s="61"/>
      <c r="BB47" s="223"/>
      <c r="BC47" s="209"/>
    </row>
    <row r="48" spans="1:55" ht="12.75">
      <c r="A48" s="157" t="s">
        <v>47</v>
      </c>
      <c r="B48" s="165">
        <f aca="true" t="shared" si="13" ref="B48:K48">B46*0.44</f>
        <v>88</v>
      </c>
      <c r="C48" s="165">
        <f t="shared" si="13"/>
        <v>88</v>
      </c>
      <c r="D48" s="8">
        <f t="shared" si="13"/>
        <v>88</v>
      </c>
      <c r="E48" s="8">
        <f t="shared" si="13"/>
        <v>88</v>
      </c>
      <c r="F48" s="165">
        <f t="shared" si="13"/>
        <v>88</v>
      </c>
      <c r="G48" s="180">
        <f t="shared" si="13"/>
        <v>88</v>
      </c>
      <c r="H48" s="134">
        <f>H46*0.44</f>
        <v>88</v>
      </c>
      <c r="I48" s="8">
        <f>I46*0.44</f>
        <v>88</v>
      </c>
      <c r="J48" s="165">
        <f t="shared" si="13"/>
        <v>88</v>
      </c>
      <c r="K48" s="184">
        <f t="shared" si="13"/>
        <v>88</v>
      </c>
      <c r="L48" s="265"/>
      <c r="M48" s="88"/>
      <c r="N48" s="161">
        <f>N23/4</f>
        <v>50</v>
      </c>
      <c r="O48" s="161">
        <f>(A4*0.25)/A2</f>
        <v>50</v>
      </c>
      <c r="P48" s="67"/>
      <c r="Q48" s="67"/>
      <c r="R48" s="161">
        <f>R46/3</f>
        <v>66.66666666666667</v>
      </c>
      <c r="S48" s="161">
        <f>S46/3</f>
        <v>66.66666666666667</v>
      </c>
      <c r="T48" s="67"/>
      <c r="U48" s="67"/>
      <c r="V48" s="165">
        <f>(V46*0.44)*0.25</f>
        <v>22</v>
      </c>
      <c r="W48" s="165">
        <f>(W46*0.44)*0.25</f>
        <v>22</v>
      </c>
      <c r="X48" s="67">
        <f>(X46*0.44)*0.25</f>
        <v>22</v>
      </c>
      <c r="Y48" s="67">
        <f>(Y46*0.44)*0.25</f>
        <v>22</v>
      </c>
      <c r="Z48" s="165"/>
      <c r="AA48" s="165"/>
      <c r="AB48" s="67">
        <f>(AB46*0.44)*0.25</f>
        <v>22</v>
      </c>
      <c r="AC48" s="67">
        <f>(AC46*0.44)*0.25</f>
        <v>22</v>
      </c>
      <c r="AD48" s="165"/>
      <c r="AE48" s="165"/>
      <c r="AF48" s="8"/>
      <c r="AG48" s="8"/>
      <c r="AH48" s="165">
        <f>AH46*0.44</f>
        <v>88</v>
      </c>
      <c r="AI48" s="165">
        <f>AI46*0.44</f>
        <v>88</v>
      </c>
      <c r="AJ48" s="10">
        <f>(AJ46-AJ56)*0.44</f>
        <v>44</v>
      </c>
      <c r="AK48" s="58">
        <f>AJ48/A2</f>
        <v>44</v>
      </c>
      <c r="AL48" s="199">
        <f>(AL46-(AL56+AL57))*0.44</f>
        <v>44</v>
      </c>
      <c r="AM48" s="165">
        <f>AL48/A2</f>
        <v>44</v>
      </c>
      <c r="AN48" s="67">
        <f>(AN46-(AN56+AN57))*0.44</f>
        <v>-44</v>
      </c>
      <c r="AO48" s="123">
        <f>AN48/A2</f>
        <v>-44</v>
      </c>
      <c r="AP48" s="216">
        <f>(AP46-AP56)*0.44</f>
        <v>44</v>
      </c>
      <c r="AQ48" s="165">
        <f>AP48/A2</f>
        <v>44</v>
      </c>
      <c r="AR48" s="152">
        <f>(AR46-AR56)*0.44</f>
        <v>44</v>
      </c>
      <c r="AS48" s="58">
        <f>AR48/A2</f>
        <v>44</v>
      </c>
      <c r="AT48" s="199">
        <f>(AT46-(AT56+AT57))*0.44</f>
        <v>-44</v>
      </c>
      <c r="AU48" s="205">
        <f>AT48/A2</f>
        <v>-44</v>
      </c>
      <c r="AV48" s="230">
        <f>(AV46-(AV56+AV57))*0.44</f>
        <v>-44</v>
      </c>
      <c r="AW48" s="28">
        <f>AV48/A2</f>
        <v>-44</v>
      </c>
      <c r="AX48" s="216">
        <f>(AX46-AX56)*0.44</f>
        <v>44</v>
      </c>
      <c r="AY48" s="205">
        <f>AX48/A2</f>
        <v>44</v>
      </c>
      <c r="AZ48" s="152"/>
      <c r="BA48" s="28"/>
      <c r="BB48" s="216"/>
      <c r="BC48" s="205"/>
    </row>
    <row r="49" spans="1:55" ht="12.75">
      <c r="A49" s="345" t="s">
        <v>46</v>
      </c>
      <c r="B49" s="165">
        <f aca="true" t="shared" si="14" ref="B49:K49">B46*0.56</f>
        <v>112.00000000000001</v>
      </c>
      <c r="C49" s="165">
        <f t="shared" si="14"/>
        <v>112.00000000000001</v>
      </c>
      <c r="D49" s="8">
        <f t="shared" si="14"/>
        <v>112.00000000000001</v>
      </c>
      <c r="E49" s="8">
        <f t="shared" si="14"/>
        <v>112.00000000000001</v>
      </c>
      <c r="F49" s="165">
        <f t="shared" si="14"/>
        <v>112.00000000000001</v>
      </c>
      <c r="G49" s="180">
        <f t="shared" si="14"/>
        <v>112.00000000000001</v>
      </c>
      <c r="H49" s="134">
        <f>H46*0.56</f>
        <v>112.00000000000001</v>
      </c>
      <c r="I49" s="8">
        <f>I46*0.56</f>
        <v>112.00000000000001</v>
      </c>
      <c r="J49" s="165">
        <f t="shared" si="14"/>
        <v>112.00000000000001</v>
      </c>
      <c r="K49" s="184">
        <f t="shared" si="14"/>
        <v>112.00000000000001</v>
      </c>
      <c r="L49" s="265"/>
      <c r="M49" s="88"/>
      <c r="N49" s="161">
        <f>N23/2</f>
        <v>100</v>
      </c>
      <c r="O49" s="161">
        <f>(A4*0.5)/A2</f>
        <v>100</v>
      </c>
      <c r="P49" s="67"/>
      <c r="Q49" s="67"/>
      <c r="R49" s="161">
        <f>R46/3</f>
        <v>66.66666666666667</v>
      </c>
      <c r="S49" s="161">
        <f>S46/3</f>
        <v>66.66666666666667</v>
      </c>
      <c r="T49" s="67"/>
      <c r="U49" s="67"/>
      <c r="V49" s="165">
        <f>(V46*0.56)*0.25</f>
        <v>28.000000000000004</v>
      </c>
      <c r="W49" s="165">
        <f>(W46*0.56)*0.25</f>
        <v>28.000000000000004</v>
      </c>
      <c r="X49" s="67">
        <f>(X46*0.56)*0.25</f>
        <v>28.000000000000004</v>
      </c>
      <c r="Y49" s="67">
        <f>(Y46*0.56)*0.25</f>
        <v>28.000000000000004</v>
      </c>
      <c r="Z49" s="165"/>
      <c r="AA49" s="165"/>
      <c r="AB49" s="67">
        <f>(AB46*0.56)*0.25</f>
        <v>28.000000000000004</v>
      </c>
      <c r="AC49" s="67">
        <f>(AC46*0.56)*0.25</f>
        <v>28.000000000000004</v>
      </c>
      <c r="AD49" s="165">
        <f>A4</f>
        <v>200</v>
      </c>
      <c r="AE49" s="165">
        <f>A4/A2</f>
        <v>200</v>
      </c>
      <c r="AF49" s="8"/>
      <c r="AG49" s="8"/>
      <c r="AH49" s="165">
        <f>AH46*0.56</f>
        <v>112.00000000000001</v>
      </c>
      <c r="AI49" s="165">
        <f>AI46*0.56</f>
        <v>112.00000000000001</v>
      </c>
      <c r="AJ49" s="10">
        <f>(AJ46-AJ56)*0.56</f>
        <v>56.00000000000001</v>
      </c>
      <c r="AK49" s="58">
        <f>AJ49/A2</f>
        <v>56.00000000000001</v>
      </c>
      <c r="AL49" s="199">
        <f>(A4-(AL56+AL57))*0.56</f>
        <v>56.00000000000001</v>
      </c>
      <c r="AM49" s="165">
        <f>AL49/A2</f>
        <v>56.00000000000001</v>
      </c>
      <c r="AN49" s="67">
        <f>(A4-(AN56+AN57))*0.56</f>
        <v>-56.00000000000001</v>
      </c>
      <c r="AO49" s="123">
        <f>AN49/A2</f>
        <v>-56.00000000000001</v>
      </c>
      <c r="AP49" s="216">
        <f>(AP46-AP56)*0.56</f>
        <v>56.00000000000001</v>
      </c>
      <c r="AQ49" s="165">
        <f>AP49/A2</f>
        <v>56.00000000000001</v>
      </c>
      <c r="AR49" s="152">
        <f>(AR46-AR56)*0.56</f>
        <v>56.00000000000001</v>
      </c>
      <c r="AS49" s="58">
        <f>AR49/A2</f>
        <v>56.00000000000001</v>
      </c>
      <c r="AT49" s="199">
        <f>(A4-(AT56+AT57))*0.56</f>
        <v>-56.00000000000001</v>
      </c>
      <c r="AU49" s="205">
        <f>AT49/A2</f>
        <v>-56.00000000000001</v>
      </c>
      <c r="AV49" s="230">
        <f>(A4-(AV56+AV57))*0.56</f>
        <v>-56.00000000000001</v>
      </c>
      <c r="AW49" s="28">
        <f>AV49/A2</f>
        <v>-56.00000000000001</v>
      </c>
      <c r="AX49" s="216">
        <f>(AX46-AX56)*0.56</f>
        <v>56.00000000000001</v>
      </c>
      <c r="AY49" s="205">
        <f>AX49/A2</f>
        <v>56.00000000000001</v>
      </c>
      <c r="AZ49" s="152"/>
      <c r="BA49" s="28"/>
      <c r="BB49" s="216"/>
      <c r="BC49" s="205"/>
    </row>
    <row r="50" spans="1:55" ht="12.75">
      <c r="A50" s="157" t="s">
        <v>1</v>
      </c>
      <c r="B50" s="165"/>
      <c r="C50" s="165"/>
      <c r="D50" s="8"/>
      <c r="E50" s="8"/>
      <c r="F50" s="165"/>
      <c r="G50" s="180"/>
      <c r="H50" s="134"/>
      <c r="I50" s="8"/>
      <c r="J50" s="165"/>
      <c r="K50" s="184"/>
      <c r="L50" s="265"/>
      <c r="M50" s="88"/>
      <c r="N50" s="161">
        <f>N23/4</f>
        <v>50</v>
      </c>
      <c r="O50" s="161">
        <f>(A4*0.25)/A2</f>
        <v>50</v>
      </c>
      <c r="P50" s="67"/>
      <c r="Q50" s="67"/>
      <c r="R50" s="165"/>
      <c r="S50" s="165"/>
      <c r="T50" s="67"/>
      <c r="U50" s="67"/>
      <c r="V50" s="165"/>
      <c r="W50" s="165"/>
      <c r="X50" s="67"/>
      <c r="Y50" s="67"/>
      <c r="Z50" s="165"/>
      <c r="AA50" s="165"/>
      <c r="AB50" s="67"/>
      <c r="AC50" s="67"/>
      <c r="AD50" s="165"/>
      <c r="AE50" s="165"/>
      <c r="AF50" s="8"/>
      <c r="AG50" s="8"/>
      <c r="AH50" s="165"/>
      <c r="AI50" s="165"/>
      <c r="AJ50" s="10"/>
      <c r="AK50" s="58"/>
      <c r="AL50" s="199"/>
      <c r="AM50" s="165"/>
      <c r="AN50" s="67"/>
      <c r="AO50" s="123"/>
      <c r="AP50" s="216"/>
      <c r="AQ50" s="165"/>
      <c r="AR50" s="152"/>
      <c r="AS50" s="58"/>
      <c r="AT50" s="199"/>
      <c r="AU50" s="205"/>
      <c r="AV50" s="230"/>
      <c r="AW50" s="28"/>
      <c r="AX50" s="216"/>
      <c r="AY50" s="205"/>
      <c r="AZ50" s="152"/>
      <c r="BA50" s="28"/>
      <c r="BB50" s="216"/>
      <c r="BC50" s="205"/>
    </row>
    <row r="51" spans="1:55" ht="12.75">
      <c r="A51" s="157" t="s">
        <v>2</v>
      </c>
      <c r="B51" s="165"/>
      <c r="C51" s="165"/>
      <c r="D51" s="8"/>
      <c r="E51" s="8"/>
      <c r="F51" s="165"/>
      <c r="G51" s="180"/>
      <c r="H51" s="134"/>
      <c r="I51" s="8"/>
      <c r="J51" s="165"/>
      <c r="K51" s="184"/>
      <c r="L51" s="265"/>
      <c r="M51" s="88"/>
      <c r="N51" s="165"/>
      <c r="O51" s="165"/>
      <c r="P51" s="161">
        <f>A4</f>
        <v>200</v>
      </c>
      <c r="Q51" s="161">
        <f>A4/A2</f>
        <v>200</v>
      </c>
      <c r="R51" s="165"/>
      <c r="S51" s="165"/>
      <c r="T51" s="67"/>
      <c r="U51" s="67"/>
      <c r="V51" s="165"/>
      <c r="W51" s="165"/>
      <c r="X51" s="67"/>
      <c r="Y51" s="67"/>
      <c r="Z51" s="165"/>
      <c r="AA51" s="165"/>
      <c r="AB51" s="67"/>
      <c r="AC51" s="67"/>
      <c r="AD51" s="165"/>
      <c r="AE51" s="165"/>
      <c r="AF51" s="8"/>
      <c r="AG51" s="8"/>
      <c r="AH51" s="165"/>
      <c r="AI51" s="165"/>
      <c r="AJ51" s="10"/>
      <c r="AK51" s="58"/>
      <c r="AL51" s="199"/>
      <c r="AM51" s="165"/>
      <c r="AN51" s="67"/>
      <c r="AO51" s="123"/>
      <c r="AP51" s="216"/>
      <c r="AQ51" s="165"/>
      <c r="AR51" s="152"/>
      <c r="AS51" s="58"/>
      <c r="AT51" s="199"/>
      <c r="AU51" s="205"/>
      <c r="AV51" s="230"/>
      <c r="AW51" s="28"/>
      <c r="AX51" s="216"/>
      <c r="AY51" s="205"/>
      <c r="AZ51" s="152"/>
      <c r="BA51" s="28"/>
      <c r="BB51" s="216"/>
      <c r="BC51" s="205"/>
    </row>
    <row r="52" spans="1:55" ht="12.75">
      <c r="A52" s="157" t="s">
        <v>104</v>
      </c>
      <c r="B52" s="165"/>
      <c r="C52" s="165"/>
      <c r="D52" s="8"/>
      <c r="E52" s="8"/>
      <c r="F52" s="165"/>
      <c r="G52" s="180"/>
      <c r="H52" s="134"/>
      <c r="I52" s="8"/>
      <c r="J52" s="165"/>
      <c r="K52" s="184"/>
      <c r="L52" s="265"/>
      <c r="M52" s="88"/>
      <c r="N52" s="165"/>
      <c r="O52" s="165"/>
      <c r="P52" s="67"/>
      <c r="Q52" s="67"/>
      <c r="R52" s="161">
        <f>A4/3</f>
        <v>66.66666666666667</v>
      </c>
      <c r="S52" s="161">
        <f>(A4/3)/A2</f>
        <v>66.66666666666667</v>
      </c>
      <c r="T52" s="67"/>
      <c r="U52" s="67"/>
      <c r="V52" s="165"/>
      <c r="W52" s="165"/>
      <c r="X52" s="67"/>
      <c r="Y52" s="67"/>
      <c r="Z52" s="165"/>
      <c r="AA52" s="165"/>
      <c r="AB52" s="67"/>
      <c r="AC52" s="67"/>
      <c r="AD52" s="165"/>
      <c r="AE52" s="165"/>
      <c r="AF52" s="8"/>
      <c r="AG52" s="8"/>
      <c r="AH52" s="165"/>
      <c r="AI52" s="165"/>
      <c r="AJ52" s="10"/>
      <c r="AK52" s="58"/>
      <c r="AL52" s="199"/>
      <c r="AM52" s="165"/>
      <c r="AN52" s="67"/>
      <c r="AO52" s="123"/>
      <c r="AP52" s="216"/>
      <c r="AQ52" s="165"/>
      <c r="AR52" s="152"/>
      <c r="AS52" s="58"/>
      <c r="AT52" s="199"/>
      <c r="AU52" s="205"/>
      <c r="AV52" s="230"/>
      <c r="AW52" s="28"/>
      <c r="AX52" s="216"/>
      <c r="AY52" s="205"/>
      <c r="AZ52" s="152"/>
      <c r="BA52" s="28"/>
      <c r="BB52" s="216"/>
      <c r="BC52" s="205"/>
    </row>
    <row r="53" spans="1:55" ht="12.75">
      <c r="A53" s="351" t="s">
        <v>13</v>
      </c>
      <c r="B53" s="165"/>
      <c r="C53" s="165"/>
      <c r="D53" s="8"/>
      <c r="E53" s="8"/>
      <c r="F53" s="165"/>
      <c r="G53" s="180"/>
      <c r="H53" s="134"/>
      <c r="I53" s="8"/>
      <c r="J53" s="165"/>
      <c r="K53" s="184"/>
      <c r="L53" s="265"/>
      <c r="M53" s="88"/>
      <c r="N53" s="165"/>
      <c r="O53" s="165"/>
      <c r="P53" s="67"/>
      <c r="Q53" s="67"/>
      <c r="R53" s="165"/>
      <c r="S53" s="165"/>
      <c r="T53" s="161">
        <f>A4</f>
        <v>200</v>
      </c>
      <c r="U53" s="161">
        <f>A4/A2</f>
        <v>200</v>
      </c>
      <c r="V53" s="161">
        <f>V46*0.75</f>
        <v>150</v>
      </c>
      <c r="W53" s="161">
        <f>W46*0.75</f>
        <v>150</v>
      </c>
      <c r="X53" s="161">
        <f>X46*0.75</f>
        <v>150</v>
      </c>
      <c r="Y53" s="161">
        <f>Y46*0.75</f>
        <v>150</v>
      </c>
      <c r="Z53" s="165"/>
      <c r="AA53" s="165"/>
      <c r="AB53" s="67"/>
      <c r="AC53" s="67"/>
      <c r="AD53" s="165"/>
      <c r="AE53" s="165"/>
      <c r="AF53" s="8"/>
      <c r="AG53" s="8"/>
      <c r="AH53" s="165"/>
      <c r="AI53" s="165"/>
      <c r="AJ53" s="10"/>
      <c r="AK53" s="58"/>
      <c r="AL53" s="199"/>
      <c r="AM53" s="165"/>
      <c r="AN53" s="67"/>
      <c r="AO53" s="123"/>
      <c r="AP53" s="216"/>
      <c r="AQ53" s="165"/>
      <c r="AR53" s="152"/>
      <c r="AS53" s="58"/>
      <c r="AT53" s="199"/>
      <c r="AU53" s="205"/>
      <c r="AV53" s="230"/>
      <c r="AW53" s="28"/>
      <c r="AX53" s="216"/>
      <c r="AY53" s="205"/>
      <c r="AZ53" s="152"/>
      <c r="BA53" s="28"/>
      <c r="BB53" s="216"/>
      <c r="BC53" s="205"/>
    </row>
    <row r="54" spans="1:55" ht="12.75">
      <c r="A54" s="351" t="s">
        <v>4</v>
      </c>
      <c r="B54" s="165"/>
      <c r="C54" s="165"/>
      <c r="D54" s="8"/>
      <c r="E54" s="8"/>
      <c r="F54" s="165"/>
      <c r="G54" s="180"/>
      <c r="H54" s="134"/>
      <c r="I54" s="8"/>
      <c r="J54" s="165"/>
      <c r="K54" s="184"/>
      <c r="L54" s="265"/>
      <c r="M54" s="88"/>
      <c r="N54" s="165"/>
      <c r="O54" s="165"/>
      <c r="P54" s="67"/>
      <c r="Q54" s="67"/>
      <c r="R54" s="165"/>
      <c r="S54" s="165"/>
      <c r="T54" s="67"/>
      <c r="U54" s="67"/>
      <c r="V54" s="273"/>
      <c r="W54" s="273"/>
      <c r="X54" s="67"/>
      <c r="Y54" s="67"/>
      <c r="Z54" s="161">
        <f>A4</f>
        <v>200</v>
      </c>
      <c r="AA54" s="161">
        <f>A4/A2</f>
        <v>200</v>
      </c>
      <c r="AB54" s="67"/>
      <c r="AC54" s="67"/>
      <c r="AD54" s="165"/>
      <c r="AE54" s="165"/>
      <c r="AF54" s="8"/>
      <c r="AG54" s="8"/>
      <c r="AH54" s="165"/>
      <c r="AI54" s="165"/>
      <c r="AJ54" s="10"/>
      <c r="AK54" s="58"/>
      <c r="AL54" s="199"/>
      <c r="AM54" s="165"/>
      <c r="AN54" s="67"/>
      <c r="AO54" s="123"/>
      <c r="AP54" s="216"/>
      <c r="AQ54" s="165"/>
      <c r="AR54" s="152"/>
      <c r="AS54" s="58"/>
      <c r="AT54" s="199"/>
      <c r="AU54" s="205"/>
      <c r="AV54" s="230"/>
      <c r="AW54" s="28"/>
      <c r="AX54" s="216"/>
      <c r="AY54" s="205"/>
      <c r="AZ54" s="152"/>
      <c r="BA54" s="28"/>
      <c r="BB54" s="216"/>
      <c r="BC54" s="205"/>
    </row>
    <row r="55" spans="1:55" ht="12.75">
      <c r="A55" s="351" t="s">
        <v>72</v>
      </c>
      <c r="B55" s="165"/>
      <c r="C55" s="165"/>
      <c r="D55" s="8"/>
      <c r="E55" s="8"/>
      <c r="F55" s="165"/>
      <c r="G55" s="180"/>
      <c r="H55" s="134"/>
      <c r="I55" s="8"/>
      <c r="J55" s="165"/>
      <c r="K55" s="184"/>
      <c r="L55" s="265"/>
      <c r="M55" s="88"/>
      <c r="N55" s="165"/>
      <c r="O55" s="165"/>
      <c r="P55" s="67"/>
      <c r="Q55" s="67"/>
      <c r="R55" s="165"/>
      <c r="S55" s="165"/>
      <c r="T55" s="67"/>
      <c r="U55" s="67"/>
      <c r="V55" s="273"/>
      <c r="W55" s="273"/>
      <c r="X55" s="67"/>
      <c r="Y55" s="67"/>
      <c r="Z55" s="165"/>
      <c r="AA55" s="165"/>
      <c r="AB55" s="161">
        <f>A4*0.75</f>
        <v>150</v>
      </c>
      <c r="AC55" s="161">
        <f>(A4*0.75)/A2</f>
        <v>150</v>
      </c>
      <c r="AD55" s="165"/>
      <c r="AE55" s="165"/>
      <c r="AF55" s="8"/>
      <c r="AG55" s="8"/>
      <c r="AH55" s="165"/>
      <c r="AI55" s="165"/>
      <c r="AJ55" s="10"/>
      <c r="AK55" s="58"/>
      <c r="AL55" s="199"/>
      <c r="AM55" s="165"/>
      <c r="AN55" s="67"/>
      <c r="AO55" s="123"/>
      <c r="AP55" s="216"/>
      <c r="AQ55" s="165"/>
      <c r="AR55" s="152"/>
      <c r="AS55" s="58"/>
      <c r="AT55" s="199"/>
      <c r="AU55" s="205"/>
      <c r="AV55" s="230"/>
      <c r="AW55" s="28"/>
      <c r="AX55" s="216"/>
      <c r="AY55" s="205"/>
      <c r="AZ55" s="152"/>
      <c r="BA55" s="28"/>
      <c r="BB55" s="216"/>
      <c r="BC55" s="205"/>
    </row>
    <row r="56" spans="1:55" ht="12.75">
      <c r="A56" s="351" t="s">
        <v>43</v>
      </c>
      <c r="B56" s="165"/>
      <c r="C56" s="165"/>
      <c r="D56" s="8"/>
      <c r="E56" s="8"/>
      <c r="F56" s="180"/>
      <c r="G56" s="184"/>
      <c r="H56" s="274"/>
      <c r="I56" s="8"/>
      <c r="J56" s="165"/>
      <c r="K56" s="184"/>
      <c r="L56" s="265"/>
      <c r="M56" s="88"/>
      <c r="N56" s="165"/>
      <c r="O56" s="165"/>
      <c r="P56" s="67"/>
      <c r="Q56" s="67"/>
      <c r="R56" s="165"/>
      <c r="S56" s="165"/>
      <c r="T56" s="67"/>
      <c r="U56" s="67"/>
      <c r="V56" s="273"/>
      <c r="W56" s="273"/>
      <c r="X56" s="67"/>
      <c r="Y56" s="67"/>
      <c r="Z56" s="165"/>
      <c r="AA56" s="165"/>
      <c r="AB56" s="67"/>
      <c r="AC56" s="67"/>
      <c r="AD56" s="165"/>
      <c r="AE56" s="165"/>
      <c r="AF56" s="8"/>
      <c r="AG56" s="8"/>
      <c r="AH56" s="165"/>
      <c r="AI56" s="165"/>
      <c r="AJ56" s="161">
        <f>IF(A4=0,0,100)</f>
        <v>100</v>
      </c>
      <c r="AK56" s="275">
        <f>AJ56/A2</f>
        <v>100</v>
      </c>
      <c r="AL56" s="276">
        <f>IF(A4=0,0,100)</f>
        <v>100</v>
      </c>
      <c r="AM56" s="161">
        <f>AL56/A2</f>
        <v>100</v>
      </c>
      <c r="AN56" s="161">
        <f>IF(A4=0,0,100)</f>
        <v>100</v>
      </c>
      <c r="AO56" s="277">
        <f>AN56/A2</f>
        <v>100</v>
      </c>
      <c r="AP56" s="278">
        <f>IF(A4=0,0,100)</f>
        <v>100</v>
      </c>
      <c r="AQ56" s="161">
        <f>AP56/A2</f>
        <v>100</v>
      </c>
      <c r="AR56" s="278">
        <f>IF(A4=0,0,100)</f>
        <v>100</v>
      </c>
      <c r="AS56" s="275">
        <f>AR56/A2</f>
        <v>100</v>
      </c>
      <c r="AT56" s="276">
        <f>IF(A4=0,0,100)</f>
        <v>100</v>
      </c>
      <c r="AU56" s="275">
        <f>AT56/A2</f>
        <v>100</v>
      </c>
      <c r="AV56" s="279">
        <f>IF(A4=0,0,100)</f>
        <v>100</v>
      </c>
      <c r="AW56" s="207">
        <f>AV56/A2</f>
        <v>100</v>
      </c>
      <c r="AX56" s="278">
        <f>IF(A4=0,0,100)</f>
        <v>100</v>
      </c>
      <c r="AY56" s="207">
        <f>AX56/A2</f>
        <v>100</v>
      </c>
      <c r="AZ56" s="152"/>
      <c r="BA56" s="63"/>
      <c r="BB56" s="280"/>
      <c r="BC56" s="205"/>
    </row>
    <row r="57" spans="1:55" ht="12.75">
      <c r="A57" s="351" t="s">
        <v>48</v>
      </c>
      <c r="B57" s="281"/>
      <c r="C57" s="281"/>
      <c r="D57" s="157"/>
      <c r="E57" s="157"/>
      <c r="F57" s="282"/>
      <c r="G57" s="284"/>
      <c r="H57" s="283"/>
      <c r="I57" s="157"/>
      <c r="J57" s="281"/>
      <c r="K57" s="284"/>
      <c r="L57" s="285"/>
      <c r="M57" s="286"/>
      <c r="N57" s="281"/>
      <c r="O57" s="281"/>
      <c r="P57" s="287"/>
      <c r="Q57" s="287"/>
      <c r="R57" s="281"/>
      <c r="S57" s="281"/>
      <c r="T57" s="287"/>
      <c r="U57" s="287"/>
      <c r="V57" s="273"/>
      <c r="W57" s="273"/>
      <c r="X57" s="287"/>
      <c r="Y57" s="287"/>
      <c r="Z57" s="281"/>
      <c r="AA57" s="281"/>
      <c r="AB57" s="287"/>
      <c r="AC57" s="287"/>
      <c r="AD57" s="281"/>
      <c r="AE57" s="281"/>
      <c r="AF57" s="157"/>
      <c r="AG57" s="157"/>
      <c r="AH57" s="281"/>
      <c r="AI57" s="281"/>
      <c r="AJ57" s="288"/>
      <c r="AK57" s="289"/>
      <c r="AL57" s="199"/>
      <c r="AM57" s="165"/>
      <c r="AN57" s="161">
        <f>IF(A4=0,0,200)</f>
        <v>200</v>
      </c>
      <c r="AO57" s="275">
        <f>AN57/A2</f>
        <v>200</v>
      </c>
      <c r="AP57" s="290"/>
      <c r="AQ57" s="281"/>
      <c r="AR57" s="288"/>
      <c r="AS57" s="289"/>
      <c r="AT57" s="276">
        <f>IF(A4=0,0,200)</f>
        <v>200</v>
      </c>
      <c r="AU57" s="275">
        <f>AT57/A2</f>
        <v>200</v>
      </c>
      <c r="AV57" s="279">
        <f>IF(A4=0,0,200)</f>
        <v>200</v>
      </c>
      <c r="AW57" s="275">
        <f>AV57/A2</f>
        <v>200</v>
      </c>
      <c r="AX57" s="291"/>
      <c r="AY57" s="282"/>
      <c r="AZ57" s="292"/>
      <c r="BA57" s="289"/>
      <c r="BB57" s="291"/>
      <c r="BC57" s="293"/>
    </row>
    <row r="58" spans="1:55" ht="12.75">
      <c r="A58" s="400" t="s">
        <v>96</v>
      </c>
      <c r="B58" s="281"/>
      <c r="C58" s="281"/>
      <c r="D58" s="157"/>
      <c r="E58" s="157"/>
      <c r="F58" s="282"/>
      <c r="G58" s="284"/>
      <c r="H58" s="283"/>
      <c r="I58" s="157"/>
      <c r="J58" s="281"/>
      <c r="K58" s="284"/>
      <c r="L58" s="285"/>
      <c r="M58" s="286"/>
      <c r="N58" s="281"/>
      <c r="O58" s="281"/>
      <c r="P58" s="287"/>
      <c r="Q58" s="287"/>
      <c r="R58" s="281"/>
      <c r="S58" s="281"/>
      <c r="T58" s="287"/>
      <c r="U58" s="287"/>
      <c r="V58" s="273"/>
      <c r="W58" s="273"/>
      <c r="X58" s="287"/>
      <c r="Y58" s="287"/>
      <c r="Z58" s="281"/>
      <c r="AA58" s="281"/>
      <c r="AB58" s="287"/>
      <c r="AC58" s="287"/>
      <c r="AD58" s="281"/>
      <c r="AE58" s="281"/>
      <c r="AF58" s="157"/>
      <c r="AG58" s="157"/>
      <c r="AH58" s="281"/>
      <c r="AI58" s="281"/>
      <c r="AJ58" s="288"/>
      <c r="AK58" s="289"/>
      <c r="AL58" s="199"/>
      <c r="AM58" s="165"/>
      <c r="AN58" s="230"/>
      <c r="AO58" s="63"/>
      <c r="AP58" s="290"/>
      <c r="AQ58" s="281"/>
      <c r="AR58" s="288"/>
      <c r="AS58" s="289"/>
      <c r="AT58" s="199"/>
      <c r="AU58" s="180"/>
      <c r="AV58" s="294"/>
      <c r="AW58" s="63"/>
      <c r="AX58" s="291"/>
      <c r="AY58" s="282"/>
      <c r="AZ58" s="295">
        <f>AZ46</f>
        <v>200</v>
      </c>
      <c r="BA58" s="296">
        <f>BA46</f>
        <v>200</v>
      </c>
      <c r="BB58" s="297"/>
      <c r="BC58" s="298"/>
    </row>
    <row r="59" spans="1:55" ht="13.5" thickBot="1">
      <c r="A59" s="399" t="s">
        <v>98</v>
      </c>
      <c r="B59" s="299"/>
      <c r="C59" s="299"/>
      <c r="D59" s="300"/>
      <c r="E59" s="300"/>
      <c r="F59" s="301"/>
      <c r="G59" s="304"/>
      <c r="H59" s="302"/>
      <c r="I59" s="303"/>
      <c r="J59" s="299"/>
      <c r="K59" s="304"/>
      <c r="L59" s="305"/>
      <c r="M59" s="306"/>
      <c r="N59" s="299"/>
      <c r="O59" s="299"/>
      <c r="P59" s="307"/>
      <c r="Q59" s="307"/>
      <c r="R59" s="299"/>
      <c r="S59" s="299"/>
      <c r="T59" s="300"/>
      <c r="U59" s="300"/>
      <c r="V59" s="308"/>
      <c r="W59" s="308"/>
      <c r="X59" s="300"/>
      <c r="Y59" s="300"/>
      <c r="Z59" s="299"/>
      <c r="AA59" s="299"/>
      <c r="AB59" s="300"/>
      <c r="AC59" s="300"/>
      <c r="AD59" s="299"/>
      <c r="AE59" s="299"/>
      <c r="AF59" s="300"/>
      <c r="AG59" s="300"/>
      <c r="AH59" s="299"/>
      <c r="AI59" s="299"/>
      <c r="AJ59" s="309"/>
      <c r="AK59" s="310"/>
      <c r="AL59" s="311"/>
      <c r="AM59" s="299"/>
      <c r="AN59" s="303"/>
      <c r="AO59" s="312"/>
      <c r="AP59" s="311"/>
      <c r="AQ59" s="299"/>
      <c r="AR59" s="303"/>
      <c r="AS59" s="312"/>
      <c r="AT59" s="311"/>
      <c r="AU59" s="301"/>
      <c r="AV59" s="313"/>
      <c r="AW59" s="310"/>
      <c r="AX59" s="314"/>
      <c r="AY59" s="301"/>
      <c r="AZ59" s="315"/>
      <c r="BA59" s="316"/>
      <c r="BB59" s="317">
        <f>BB46</f>
        <v>200</v>
      </c>
      <c r="BC59" s="318">
        <f>BC46</f>
        <v>200</v>
      </c>
    </row>
    <row r="60" ht="12.75">
      <c r="A60" s="158"/>
    </row>
  </sheetData>
  <sheetProtection sheet="1"/>
  <mergeCells count="33">
    <mergeCell ref="T20:U20"/>
    <mergeCell ref="L20:M20"/>
    <mergeCell ref="H19:I19"/>
    <mergeCell ref="J19:K19"/>
    <mergeCell ref="P20:Q20"/>
    <mergeCell ref="AD20:AE20"/>
    <mergeCell ref="V20:W20"/>
    <mergeCell ref="R20:S20"/>
    <mergeCell ref="AB20:AC20"/>
    <mergeCell ref="B20:C20"/>
    <mergeCell ref="D20:E20"/>
    <mergeCell ref="F20:G20"/>
    <mergeCell ref="J20:K20"/>
    <mergeCell ref="N20:O20"/>
    <mergeCell ref="H20:I20"/>
    <mergeCell ref="AF20:AG20"/>
    <mergeCell ref="X20:Y20"/>
    <mergeCell ref="AX19:AY19"/>
    <mergeCell ref="AX20:AY20"/>
    <mergeCell ref="AJ20:AK20"/>
    <mergeCell ref="AN20:AO20"/>
    <mergeCell ref="AV20:AW20"/>
    <mergeCell ref="Z20:AA20"/>
    <mergeCell ref="AR20:AS20"/>
    <mergeCell ref="AT20:AU20"/>
    <mergeCell ref="AZ20:BA20"/>
    <mergeCell ref="BB20:BC20"/>
    <mergeCell ref="AL20:AM20"/>
    <mergeCell ref="AP20:AQ20"/>
    <mergeCell ref="AP19:AW19"/>
    <mergeCell ref="AH20:AI20"/>
    <mergeCell ref="AL19:AO19"/>
    <mergeCell ref="AJ19:AK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BG57"/>
  <sheetViews>
    <sheetView zoomScale="71" zoomScaleNormal="71" zoomScalePageLayoutView="0" workbookViewId="0" topLeftCell="A1">
      <pane xSplit="1" topLeftCell="D1" activePane="topRight" state="frozen"/>
      <selection pane="topLeft" activeCell="A1" sqref="A1"/>
      <selection pane="topRight" activeCell="A4" sqref="A4"/>
    </sheetView>
  </sheetViews>
  <sheetFormatPr defaultColWidth="9.140625" defaultRowHeight="12.75"/>
  <cols>
    <col min="1" max="1" width="64.140625" style="0" bestFit="1" customWidth="1"/>
    <col min="2" max="59" width="13.8515625" style="0" customWidth="1"/>
  </cols>
  <sheetData>
    <row r="1" ht="13.5" thickBot="1">
      <c r="A1" s="16" t="s">
        <v>14</v>
      </c>
    </row>
    <row r="2" ht="13.5" thickBot="1">
      <c r="A2" s="52">
        <v>2</v>
      </c>
    </row>
    <row r="3" spans="1:44" ht="13.5" thickBot="1">
      <c r="A3" s="16" t="s">
        <v>15</v>
      </c>
      <c r="C3" s="1"/>
      <c r="E3" s="1"/>
      <c r="G3" s="1"/>
      <c r="H3" s="1"/>
      <c r="I3" s="1"/>
      <c r="J3" s="1"/>
      <c r="K3" s="1"/>
      <c r="L3" s="1"/>
      <c r="M3" s="1"/>
      <c r="Q3" s="1"/>
      <c r="S3" s="1"/>
      <c r="U3" s="1"/>
      <c r="V3" s="1"/>
      <c r="W3" s="1"/>
      <c r="X3" s="1"/>
      <c r="Y3" s="1"/>
      <c r="AA3" s="1"/>
      <c r="AC3" s="1"/>
      <c r="AD3" s="1"/>
      <c r="AL3" s="15"/>
      <c r="AP3" s="1"/>
      <c r="AR3" s="1"/>
    </row>
    <row r="4" spans="1:44" ht="13.5" thickBot="1">
      <c r="A4" s="53">
        <v>200</v>
      </c>
      <c r="C4" s="1"/>
      <c r="E4" s="1"/>
      <c r="G4" s="1"/>
      <c r="H4" s="1"/>
      <c r="I4" s="1"/>
      <c r="J4" s="1"/>
      <c r="K4" s="1"/>
      <c r="L4" s="1"/>
      <c r="M4" s="1"/>
      <c r="Q4" s="1"/>
      <c r="S4" s="1"/>
      <c r="U4" s="1"/>
      <c r="V4" s="1"/>
      <c r="W4" s="1"/>
      <c r="X4" s="1"/>
      <c r="Y4" s="1"/>
      <c r="AA4" s="1"/>
      <c r="AC4" s="1"/>
      <c r="AD4" s="394"/>
      <c r="AE4" s="395"/>
      <c r="AF4" s="395"/>
      <c r="AG4" s="395"/>
      <c r="AH4" s="395"/>
      <c r="AI4" s="395"/>
      <c r="AJ4" s="395"/>
      <c r="AK4" s="395"/>
      <c r="AP4" s="1"/>
      <c r="AR4" s="1"/>
    </row>
    <row r="5" spans="1:44" ht="12.75" hidden="1">
      <c r="A5" s="1" t="s">
        <v>28</v>
      </c>
      <c r="B5" s="2">
        <f>A4*1.075</f>
        <v>215</v>
      </c>
      <c r="E5" s="1"/>
      <c r="G5" s="1"/>
      <c r="H5" s="1"/>
      <c r="I5" s="1"/>
      <c r="J5" s="1"/>
      <c r="K5" s="1"/>
      <c r="L5" s="1"/>
      <c r="M5" s="1"/>
      <c r="Q5" s="1"/>
      <c r="S5" s="1"/>
      <c r="U5" s="1"/>
      <c r="V5" s="1"/>
      <c r="W5" s="1"/>
      <c r="X5" s="1"/>
      <c r="Y5" s="1"/>
      <c r="AA5" s="1"/>
      <c r="AC5" s="1"/>
      <c r="AD5" s="1"/>
      <c r="AP5" s="1"/>
      <c r="AR5" s="1"/>
    </row>
    <row r="6" spans="1:44" ht="12.75" hidden="1">
      <c r="A6" s="1" t="s">
        <v>27</v>
      </c>
      <c r="B6" s="2">
        <v>25</v>
      </c>
      <c r="C6" s="1"/>
      <c r="E6" s="1"/>
      <c r="G6" s="1"/>
      <c r="H6" s="1"/>
      <c r="I6" s="1"/>
      <c r="J6" s="1"/>
      <c r="K6" s="1"/>
      <c r="L6" s="1"/>
      <c r="M6" s="1"/>
      <c r="Q6" s="1"/>
      <c r="S6" s="1"/>
      <c r="U6" s="1"/>
      <c r="V6" s="1"/>
      <c r="W6" s="1"/>
      <c r="X6" s="1"/>
      <c r="Y6" s="1"/>
      <c r="AA6" s="1"/>
      <c r="AC6" s="1"/>
      <c r="AD6" s="1"/>
      <c r="AP6" s="1"/>
      <c r="AR6" s="1"/>
    </row>
    <row r="7" spans="1:44" ht="12.75" hidden="1">
      <c r="A7" s="1" t="s">
        <v>67</v>
      </c>
      <c r="B7" s="2">
        <v>25</v>
      </c>
      <c r="C7" s="1"/>
      <c r="E7" s="1"/>
      <c r="G7" s="1"/>
      <c r="H7" s="1"/>
      <c r="I7" s="1"/>
      <c r="J7" s="1"/>
      <c r="K7" s="1"/>
      <c r="L7" s="1"/>
      <c r="M7" s="1"/>
      <c r="Q7" s="1"/>
      <c r="S7" s="1"/>
      <c r="U7" s="1"/>
      <c r="V7" s="1"/>
      <c r="W7" s="1"/>
      <c r="X7" s="1"/>
      <c r="Y7" s="1"/>
      <c r="AA7" s="1"/>
      <c r="AC7" s="1"/>
      <c r="AD7" s="1"/>
      <c r="AP7" s="1"/>
      <c r="AR7" s="1"/>
    </row>
    <row r="8" spans="1:44" ht="12.75" hidden="1">
      <c r="A8" s="1" t="s">
        <v>71</v>
      </c>
      <c r="B8" s="2">
        <v>100</v>
      </c>
      <c r="C8" s="1"/>
      <c r="E8" s="1"/>
      <c r="G8" s="1"/>
      <c r="H8" s="1"/>
      <c r="I8" s="1"/>
      <c r="J8" s="1"/>
      <c r="K8" s="1"/>
      <c r="L8" s="1"/>
      <c r="M8" s="1"/>
      <c r="Q8" s="1"/>
      <c r="S8" s="1"/>
      <c r="U8" s="1"/>
      <c r="V8" s="1"/>
      <c r="W8" s="1"/>
      <c r="X8" s="1"/>
      <c r="Y8" s="1"/>
      <c r="AA8" s="1"/>
      <c r="AC8" s="1"/>
      <c r="AD8" s="1"/>
      <c r="AP8" s="1"/>
      <c r="AR8" s="1"/>
    </row>
    <row r="9" spans="1:44" ht="12.75" hidden="1">
      <c r="A9" s="1" t="s">
        <v>24</v>
      </c>
      <c r="B9" s="2">
        <v>12</v>
      </c>
      <c r="C9" s="1"/>
      <c r="E9" s="1"/>
      <c r="G9" s="1"/>
      <c r="H9" s="1"/>
      <c r="I9" s="1"/>
      <c r="J9" s="1"/>
      <c r="K9" s="1"/>
      <c r="L9" s="1"/>
      <c r="M9" s="1"/>
      <c r="Q9" s="1"/>
      <c r="S9" s="1"/>
      <c r="U9" s="1"/>
      <c r="V9" s="1"/>
      <c r="W9" s="1"/>
      <c r="X9" s="1"/>
      <c r="Y9" s="1"/>
      <c r="AA9" s="1"/>
      <c r="AC9" s="1"/>
      <c r="AD9" s="1"/>
      <c r="AP9" s="1"/>
      <c r="AR9" s="1"/>
    </row>
    <row r="10" spans="1:44" ht="12.75" hidden="1">
      <c r="A10" s="1" t="s">
        <v>23</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22</v>
      </c>
      <c r="B11" s="2"/>
      <c r="C11" s="1"/>
      <c r="E11" s="1"/>
      <c r="G11" s="1"/>
      <c r="H11" s="1"/>
      <c r="I11" s="1"/>
      <c r="J11" s="1"/>
      <c r="K11" s="1"/>
      <c r="L11" s="1"/>
      <c r="M11" s="1"/>
      <c r="Q11" s="1"/>
      <c r="S11" s="1"/>
      <c r="U11" s="1"/>
      <c r="V11" s="1"/>
      <c r="W11" s="1"/>
      <c r="X11" s="1"/>
      <c r="Y11" s="1"/>
      <c r="AA11" s="1"/>
      <c r="AC11" s="1"/>
      <c r="AD11" s="1"/>
      <c r="AP11" s="1"/>
      <c r="AR11" s="1"/>
      <c r="AS11" s="15"/>
    </row>
    <row r="12" spans="1:44" ht="12.75" hidden="1">
      <c r="A12" s="1" t="s">
        <v>21</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17</v>
      </c>
      <c r="B13" s="2">
        <v>41</v>
      </c>
      <c r="C13" s="1"/>
      <c r="E13" s="1"/>
      <c r="G13" s="1"/>
      <c r="H13" s="1"/>
      <c r="I13" s="1"/>
      <c r="J13" s="1"/>
      <c r="K13" s="1"/>
      <c r="L13" s="1"/>
      <c r="M13" s="1"/>
      <c r="Q13" s="1"/>
      <c r="S13" s="1"/>
      <c r="U13" s="1"/>
      <c r="V13" s="1"/>
      <c r="W13" s="1"/>
      <c r="X13" s="1"/>
      <c r="Y13" s="1"/>
      <c r="AA13" s="1"/>
      <c r="AC13" s="1"/>
      <c r="AD13" s="1"/>
      <c r="AO13" s="15"/>
      <c r="AP13" s="1"/>
      <c r="AR13" s="1"/>
    </row>
    <row r="14" spans="1:44" ht="12.75" hidden="1">
      <c r="A14" s="1" t="s">
        <v>60</v>
      </c>
      <c r="B14" s="2">
        <v>0</v>
      </c>
      <c r="C14" s="1"/>
      <c r="E14" s="1"/>
      <c r="G14" s="1"/>
      <c r="H14" s="1"/>
      <c r="I14" s="1"/>
      <c r="J14" s="1"/>
      <c r="K14" s="1"/>
      <c r="L14" s="1"/>
      <c r="M14" s="1"/>
      <c r="Q14" s="1"/>
      <c r="S14" s="1"/>
      <c r="U14" s="1"/>
      <c r="V14" s="1"/>
      <c r="W14" s="1"/>
      <c r="X14" s="1"/>
      <c r="Y14" s="1"/>
      <c r="AA14" s="1"/>
      <c r="AC14" s="1"/>
      <c r="AD14" s="1"/>
      <c r="AL14" s="15"/>
      <c r="AP14" s="1"/>
      <c r="AR14" s="1"/>
    </row>
    <row r="15" spans="1:44" ht="12.75" hidden="1">
      <c r="A15" s="1" t="s">
        <v>62</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79</v>
      </c>
      <c r="B16" s="2">
        <v>150</v>
      </c>
      <c r="C16" s="1"/>
      <c r="E16" s="1"/>
      <c r="G16" s="1"/>
      <c r="H16" s="1"/>
      <c r="I16" s="1"/>
      <c r="J16" s="1"/>
      <c r="K16" s="1"/>
      <c r="L16" s="1"/>
      <c r="M16" s="1"/>
      <c r="Q16" s="15"/>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396"/>
      <c r="AE17" s="397"/>
      <c r="AF17" s="584" t="s">
        <v>76</v>
      </c>
      <c r="AG17" s="585"/>
      <c r="AH17" s="588" t="s">
        <v>92</v>
      </c>
      <c r="AI17" s="589"/>
      <c r="AJ17" s="589"/>
      <c r="AK17" s="590"/>
      <c r="AP17" s="1"/>
      <c r="AR17" s="1"/>
    </row>
    <row r="18" spans="1:44" ht="45.75" customHeight="1" thickBot="1" thickTop="1">
      <c r="A18" s="1"/>
      <c r="C18" s="1"/>
      <c r="E18" s="1"/>
      <c r="G18" s="1"/>
      <c r="H18" s="569" t="s">
        <v>87</v>
      </c>
      <c r="I18" s="581"/>
      <c r="J18" s="569" t="s">
        <v>88</v>
      </c>
      <c r="K18" s="581"/>
      <c r="L18" s="577"/>
      <c r="M18" s="577"/>
      <c r="Q18" s="1"/>
      <c r="S18" s="1"/>
      <c r="U18" s="1"/>
      <c r="V18" s="1"/>
      <c r="W18" s="1"/>
      <c r="X18" s="1"/>
      <c r="Y18" s="1"/>
      <c r="AA18" s="1"/>
      <c r="AC18" s="1"/>
      <c r="AD18" s="580" t="s">
        <v>39</v>
      </c>
      <c r="AE18" s="580"/>
      <c r="AF18" s="586"/>
      <c r="AG18" s="587"/>
      <c r="AH18" s="578" t="s">
        <v>90</v>
      </c>
      <c r="AI18" s="579"/>
      <c r="AJ18" s="578" t="s">
        <v>91</v>
      </c>
      <c r="AK18" s="579"/>
      <c r="AL18" s="582"/>
      <c r="AM18" s="583"/>
      <c r="AP18" s="1"/>
      <c r="AR18" s="1"/>
    </row>
    <row r="19" spans="1:59" ht="84.75" customHeight="1" thickBot="1" thickTop="1">
      <c r="A19" s="402" t="s">
        <v>74</v>
      </c>
      <c r="B19" s="561" t="s">
        <v>5</v>
      </c>
      <c r="C19" s="561"/>
      <c r="D19" s="562" t="s">
        <v>6</v>
      </c>
      <c r="E19" s="562"/>
      <c r="F19" s="563" t="s">
        <v>16</v>
      </c>
      <c r="G19" s="557"/>
      <c r="H19" s="565" t="s">
        <v>121</v>
      </c>
      <c r="I19" s="565"/>
      <c r="J19" s="564" t="s">
        <v>121</v>
      </c>
      <c r="K19" s="564"/>
      <c r="L19" s="568" t="s">
        <v>120</v>
      </c>
      <c r="M19" s="552"/>
      <c r="N19" s="557" t="s">
        <v>119</v>
      </c>
      <c r="O19" s="558"/>
      <c r="P19" s="566" t="s">
        <v>118</v>
      </c>
      <c r="Q19" s="567"/>
      <c r="R19" s="571" t="s">
        <v>117</v>
      </c>
      <c r="S19" s="576"/>
      <c r="T19" s="566" t="s">
        <v>8</v>
      </c>
      <c r="U19" s="567"/>
      <c r="V19" s="537" t="s">
        <v>116</v>
      </c>
      <c r="W19" s="538"/>
      <c r="X19" s="551" t="s">
        <v>115</v>
      </c>
      <c r="Y19" s="552"/>
      <c r="Z19" s="557" t="s">
        <v>114</v>
      </c>
      <c r="AA19" s="558"/>
      <c r="AB19" s="566" t="s">
        <v>113</v>
      </c>
      <c r="AC19" s="567"/>
      <c r="AD19" s="537" t="s">
        <v>73</v>
      </c>
      <c r="AE19" s="538"/>
      <c r="AF19" s="551" t="s">
        <v>73</v>
      </c>
      <c r="AG19" s="568"/>
      <c r="AH19" s="560" t="s">
        <v>73</v>
      </c>
      <c r="AI19" s="538"/>
      <c r="AJ19" s="551" t="s">
        <v>73</v>
      </c>
      <c r="AK19" s="575"/>
      <c r="AL19" s="573" t="s">
        <v>56</v>
      </c>
      <c r="AM19" s="574"/>
      <c r="AN19" s="551" t="s">
        <v>112</v>
      </c>
      <c r="AO19" s="552"/>
      <c r="AP19" s="537" t="s">
        <v>68</v>
      </c>
      <c r="AQ19" s="538"/>
      <c r="AR19" s="551" t="s">
        <v>10</v>
      </c>
      <c r="AS19" s="552"/>
      <c r="AT19" s="563" t="s">
        <v>133</v>
      </c>
      <c r="AU19" s="563"/>
      <c r="AV19" s="572" t="s">
        <v>59</v>
      </c>
      <c r="AW19" s="572"/>
      <c r="AX19" s="537" t="s">
        <v>111</v>
      </c>
      <c r="AY19" s="538"/>
      <c r="AZ19" s="551" t="s">
        <v>109</v>
      </c>
      <c r="BA19" s="552"/>
      <c r="BB19" s="537" t="s">
        <v>108</v>
      </c>
      <c r="BC19" s="538"/>
      <c r="BD19" s="551" t="s">
        <v>122</v>
      </c>
      <c r="BE19" s="552"/>
      <c r="BF19" s="551" t="s">
        <v>110</v>
      </c>
      <c r="BG19" s="552"/>
    </row>
    <row r="20" spans="1:59" ht="25.5" thickBot="1" thickTop="1">
      <c r="A20" s="403" t="s">
        <v>134</v>
      </c>
      <c r="B20" s="201" t="s">
        <v>37</v>
      </c>
      <c r="C20" s="171" t="s">
        <v>38</v>
      </c>
      <c r="D20" s="4" t="s">
        <v>37</v>
      </c>
      <c r="E20" s="443" t="s">
        <v>38</v>
      </c>
      <c r="F20" s="201" t="s">
        <v>37</v>
      </c>
      <c r="G20" s="173" t="s">
        <v>38</v>
      </c>
      <c r="H20" s="144" t="s">
        <v>37</v>
      </c>
      <c r="I20" s="479" t="s">
        <v>38</v>
      </c>
      <c r="J20" s="201" t="s">
        <v>37</v>
      </c>
      <c r="K20" s="190" t="s">
        <v>38</v>
      </c>
      <c r="L20" s="70" t="s">
        <v>37</v>
      </c>
      <c r="M20" s="89" t="s">
        <v>38</v>
      </c>
      <c r="N20" s="201" t="s">
        <v>37</v>
      </c>
      <c r="O20" s="423" t="s">
        <v>38</v>
      </c>
      <c r="P20" s="70" t="s">
        <v>37</v>
      </c>
      <c r="Q20" s="65" t="s">
        <v>38</v>
      </c>
      <c r="R20" s="171" t="s">
        <v>37</v>
      </c>
      <c r="S20" s="423" t="s">
        <v>38</v>
      </c>
      <c r="T20" s="70" t="s">
        <v>37</v>
      </c>
      <c r="U20" s="89" t="s">
        <v>38</v>
      </c>
      <c r="V20" s="201" t="s">
        <v>37</v>
      </c>
      <c r="W20" s="171" t="s">
        <v>38</v>
      </c>
      <c r="X20" s="65" t="s">
        <v>37</v>
      </c>
      <c r="Y20" s="89" t="s">
        <v>38</v>
      </c>
      <c r="Z20" s="201" t="s">
        <v>37</v>
      </c>
      <c r="AA20" s="423" t="s">
        <v>38</v>
      </c>
      <c r="AB20" s="70" t="s">
        <v>37</v>
      </c>
      <c r="AC20" s="89" t="s">
        <v>38</v>
      </c>
      <c r="AD20" s="201" t="s">
        <v>37</v>
      </c>
      <c r="AE20" s="423" t="s">
        <v>38</v>
      </c>
      <c r="AF20" s="70" t="s">
        <v>37</v>
      </c>
      <c r="AG20" s="104" t="s">
        <v>38</v>
      </c>
      <c r="AH20" s="203" t="s">
        <v>37</v>
      </c>
      <c r="AI20" s="423" t="s">
        <v>38</v>
      </c>
      <c r="AJ20" s="70" t="s">
        <v>37</v>
      </c>
      <c r="AK20" s="115" t="s">
        <v>38</v>
      </c>
      <c r="AL20" s="360" t="s">
        <v>37</v>
      </c>
      <c r="AM20" s="468" t="s">
        <v>38</v>
      </c>
      <c r="AN20" s="70" t="s">
        <v>37</v>
      </c>
      <c r="AO20" s="89" t="s">
        <v>38</v>
      </c>
      <c r="AP20" s="201" t="s">
        <v>37</v>
      </c>
      <c r="AQ20" s="423" t="s">
        <v>38</v>
      </c>
      <c r="AR20" s="70" t="s">
        <v>37</v>
      </c>
      <c r="AS20" s="89" t="s">
        <v>38</v>
      </c>
      <c r="AT20" s="201" t="s">
        <v>37</v>
      </c>
      <c r="AU20" s="423" t="s">
        <v>38</v>
      </c>
      <c r="AV20" s="70" t="s">
        <v>37</v>
      </c>
      <c r="AW20" s="89" t="s">
        <v>38</v>
      </c>
      <c r="AX20" s="201" t="s">
        <v>37</v>
      </c>
      <c r="AY20" s="423" t="s">
        <v>38</v>
      </c>
      <c r="AZ20" s="70" t="s">
        <v>37</v>
      </c>
      <c r="BA20" s="89" t="s">
        <v>38</v>
      </c>
      <c r="BB20" s="201" t="s">
        <v>37</v>
      </c>
      <c r="BC20" s="423" t="s">
        <v>38</v>
      </c>
      <c r="BD20" s="70" t="s">
        <v>37</v>
      </c>
      <c r="BE20" s="89" t="s">
        <v>38</v>
      </c>
      <c r="BF20" s="70" t="s">
        <v>37</v>
      </c>
      <c r="BG20" s="89" t="s">
        <v>38</v>
      </c>
    </row>
    <row r="21" spans="1:59" ht="13.5" thickTop="1">
      <c r="A21" s="404"/>
      <c r="B21" s="385"/>
      <c r="C21" s="379"/>
      <c r="D21" s="6"/>
      <c r="E21" s="444"/>
      <c r="F21" s="439"/>
      <c r="G21" s="380"/>
      <c r="H21" s="127"/>
      <c r="I21" s="444"/>
      <c r="J21" s="439"/>
      <c r="K21" s="374"/>
      <c r="L21" s="71"/>
      <c r="M21" s="90"/>
      <c r="N21" s="361"/>
      <c r="O21" s="424"/>
      <c r="P21" s="71"/>
      <c r="Q21" s="90"/>
      <c r="R21" s="361"/>
      <c r="S21" s="424"/>
      <c r="T21" s="71"/>
      <c r="U21" s="90"/>
      <c r="V21" s="361"/>
      <c r="W21" s="413"/>
      <c r="X21" s="71"/>
      <c r="Y21" s="90"/>
      <c r="Z21" s="361"/>
      <c r="AA21" s="424"/>
      <c r="AB21" s="71"/>
      <c r="AC21" s="90"/>
      <c r="AD21" s="361"/>
      <c r="AE21" s="424"/>
      <c r="AF21" s="71"/>
      <c r="AG21" s="105"/>
      <c r="AH21" s="369"/>
      <c r="AI21" s="424"/>
      <c r="AJ21" s="71"/>
      <c r="AK21" s="116"/>
      <c r="AL21" s="361"/>
      <c r="AM21" s="424"/>
      <c r="AN21" s="71"/>
      <c r="AO21" s="90"/>
      <c r="AP21" s="361"/>
      <c r="AQ21" s="424"/>
      <c r="AR21" s="71"/>
      <c r="AS21" s="90"/>
      <c r="AT21" s="361"/>
      <c r="AU21" s="424"/>
      <c r="AV21" s="71"/>
      <c r="AW21" s="90"/>
      <c r="AX21" s="361"/>
      <c r="AY21" s="424"/>
      <c r="AZ21" s="71"/>
      <c r="BA21" s="90"/>
      <c r="BB21" s="361"/>
      <c r="BC21" s="424"/>
      <c r="BD21" s="71"/>
      <c r="BE21" s="90"/>
      <c r="BF21" s="361"/>
      <c r="BG21" s="424"/>
    </row>
    <row r="22" spans="1:59" ht="12.75">
      <c r="A22" s="20" t="s">
        <v>40</v>
      </c>
      <c r="B22" s="386">
        <f>A4+B5+B7+B14+IF(A4=0,-30,0)</f>
        <v>440</v>
      </c>
      <c r="C22" s="357">
        <f>B22*1.03</f>
        <v>453.2</v>
      </c>
      <c r="D22" s="18">
        <f>A4+B5+B6+B7+B14</f>
        <v>465</v>
      </c>
      <c r="E22" s="445">
        <f>D22*1.03</f>
        <v>478.95</v>
      </c>
      <c r="F22" s="362">
        <f>A4+B5+B6+B7+B14</f>
        <v>465</v>
      </c>
      <c r="G22" s="381">
        <f>F22*1.03</f>
        <v>478.95</v>
      </c>
      <c r="H22" s="128">
        <f>A4+B5+B6+B7+C10+B14</f>
        <v>565</v>
      </c>
      <c r="I22" s="445">
        <f>H22*1.03</f>
        <v>581.95</v>
      </c>
      <c r="J22" s="362">
        <f>A4+B5+B6+B7+B10+B14</f>
        <v>615</v>
      </c>
      <c r="K22" s="375">
        <f>J22*1.03</f>
        <v>633.45</v>
      </c>
      <c r="L22" s="72">
        <f>B16</f>
        <v>150</v>
      </c>
      <c r="M22" s="102">
        <f>L22*1.03</f>
        <v>154.5</v>
      </c>
      <c r="N22" s="362">
        <f>A4</f>
        <v>200</v>
      </c>
      <c r="O22" s="425">
        <f>N22*1.04</f>
        <v>208</v>
      </c>
      <c r="P22" s="83">
        <f>A4+B5+B6+B7+B14</f>
        <v>465</v>
      </c>
      <c r="Q22" s="102">
        <f>(P22*1.03)</f>
        <v>478.95</v>
      </c>
      <c r="R22" s="362">
        <f>A4+B5+B6+B7+B14</f>
        <v>465</v>
      </c>
      <c r="S22" s="425">
        <f>R22*1.03</f>
        <v>478.95</v>
      </c>
      <c r="T22" s="83">
        <f>A4+B5+B6+B7+B14</f>
        <v>465</v>
      </c>
      <c r="U22" s="102">
        <f>T22*1.03</f>
        <v>478.95</v>
      </c>
      <c r="V22" s="362">
        <f>A4+B5+B6+B7+B12+B14</f>
        <v>515</v>
      </c>
      <c r="W22" s="414">
        <f>V22*1.03</f>
        <v>530.45</v>
      </c>
      <c r="X22" s="83">
        <f>A4+B5+B6+B7+B14</f>
        <v>465</v>
      </c>
      <c r="Y22" s="102">
        <f>X22*1.03</f>
        <v>478.95</v>
      </c>
      <c r="Z22" s="362">
        <f>A4+B5+B6+B7+B14</f>
        <v>465</v>
      </c>
      <c r="AA22" s="425">
        <f>Z22*1.03</f>
        <v>478.95</v>
      </c>
      <c r="AB22" s="83">
        <f>A4+B5+B6+B7+B14</f>
        <v>465</v>
      </c>
      <c r="AC22" s="102">
        <f>AB22*1.03</f>
        <v>478.95</v>
      </c>
      <c r="AD22" s="362">
        <f>A4+B5+B6+B7+B8+B9</f>
        <v>577</v>
      </c>
      <c r="AE22" s="425">
        <f>AD22*1.03</f>
        <v>594.3100000000001</v>
      </c>
      <c r="AF22" s="83">
        <f>A4+B5+B6+B7+B8+B9+B14</f>
        <v>577</v>
      </c>
      <c r="AG22" s="106">
        <f>AF22*1.03</f>
        <v>594.3100000000001</v>
      </c>
      <c r="AH22" s="370">
        <f>A4+B5+B6+B7+B8+B9+B14</f>
        <v>577</v>
      </c>
      <c r="AI22" s="425">
        <f>AH22*1.03</f>
        <v>594.3100000000001</v>
      </c>
      <c r="AJ22" s="437">
        <f>A4+B5+B6+B7+B8+B9+B14+B15</f>
        <v>602</v>
      </c>
      <c r="AK22" s="117">
        <f>AJ22*1.03</f>
        <v>620.0600000000001</v>
      </c>
      <c r="AL22" s="362">
        <f>A4+B5+B7+B14</f>
        <v>440</v>
      </c>
      <c r="AM22" s="425">
        <f>AL22*1.03</f>
        <v>453.2</v>
      </c>
      <c r="AN22" s="83">
        <f>A4</f>
        <v>200</v>
      </c>
      <c r="AO22" s="102">
        <f>AN22*1.03</f>
        <v>206</v>
      </c>
      <c r="AP22" s="362">
        <f>B13</f>
        <v>41</v>
      </c>
      <c r="AQ22" s="425">
        <f>AP22*1.03</f>
        <v>42.230000000000004</v>
      </c>
      <c r="AR22" s="83">
        <f>A4+B5+B6+B7+B13+B14</f>
        <v>506</v>
      </c>
      <c r="AS22" s="102">
        <f>AR22*1.03</f>
        <v>521.1800000000001</v>
      </c>
      <c r="AT22" s="362">
        <f>A4+B5+B6+B7+B14</f>
        <v>465</v>
      </c>
      <c r="AU22" s="425">
        <f>AT22*1.03</f>
        <v>478.95</v>
      </c>
      <c r="AV22" s="83">
        <f>A4</f>
        <v>200</v>
      </c>
      <c r="AW22" s="102">
        <f>AV22*1.03</f>
        <v>206</v>
      </c>
      <c r="AX22" s="362">
        <f>B4+B5+B6+B7+B14</f>
        <v>265</v>
      </c>
      <c r="AY22" s="425">
        <f>AX22*1.03</f>
        <v>272.95</v>
      </c>
      <c r="AZ22" s="83">
        <f>A4</f>
        <v>200</v>
      </c>
      <c r="BA22" s="102">
        <f>AZ22*1.03</f>
        <v>206</v>
      </c>
      <c r="BB22" s="362">
        <f>A4+B5+B6+B7+B14</f>
        <v>465</v>
      </c>
      <c r="BC22" s="425">
        <f>BB22*1.03</f>
        <v>478.95</v>
      </c>
      <c r="BD22" s="437">
        <f>A4+B5+B6+B7+B14</f>
        <v>465</v>
      </c>
      <c r="BE22" s="102">
        <f>BD22*1.03</f>
        <v>478.95</v>
      </c>
      <c r="BF22" s="528">
        <f>A4+D5+D6+D7+D14</f>
        <v>200</v>
      </c>
      <c r="BG22" s="425">
        <f>BF22*1.03</f>
        <v>206</v>
      </c>
    </row>
    <row r="23" spans="1:59" ht="12.75">
      <c r="A23" s="20"/>
      <c r="B23" s="387"/>
      <c r="C23" s="159"/>
      <c r="D23" s="7"/>
      <c r="E23" s="446"/>
      <c r="F23" s="440"/>
      <c r="G23" s="175"/>
      <c r="H23" s="129"/>
      <c r="I23" s="446"/>
      <c r="J23" s="440"/>
      <c r="K23" s="183"/>
      <c r="L23" s="73"/>
      <c r="M23" s="91"/>
      <c r="N23" s="213"/>
      <c r="O23" s="426"/>
      <c r="P23" s="73"/>
      <c r="Q23" s="91"/>
      <c r="R23" s="213"/>
      <c r="S23" s="426"/>
      <c r="T23" s="73"/>
      <c r="U23" s="91"/>
      <c r="V23" s="213"/>
      <c r="W23" s="415"/>
      <c r="X23" s="73"/>
      <c r="Y23" s="91"/>
      <c r="Z23" s="213"/>
      <c r="AA23" s="426"/>
      <c r="AB23" s="73"/>
      <c r="AC23" s="91"/>
      <c r="AD23" s="213"/>
      <c r="AE23" s="426"/>
      <c r="AF23" s="73"/>
      <c r="AG23" s="107"/>
      <c r="AH23" s="195"/>
      <c r="AI23" s="426"/>
      <c r="AJ23" s="73"/>
      <c r="AK23" s="118"/>
      <c r="AL23" s="213"/>
      <c r="AM23" s="426"/>
      <c r="AN23" s="73"/>
      <c r="AO23" s="91"/>
      <c r="AP23" s="213"/>
      <c r="AQ23" s="426"/>
      <c r="AR23" s="73"/>
      <c r="AS23" s="91"/>
      <c r="AT23" s="213"/>
      <c r="AU23" s="426"/>
      <c r="AV23" s="73"/>
      <c r="AW23" s="91"/>
      <c r="AX23" s="213"/>
      <c r="AY23" s="426"/>
      <c r="AZ23" s="73"/>
      <c r="BA23" s="91"/>
      <c r="BB23" s="213"/>
      <c r="BC23" s="426"/>
      <c r="BD23" s="73"/>
      <c r="BE23" s="91"/>
      <c r="BF23" s="213"/>
      <c r="BG23" s="426"/>
    </row>
    <row r="24" spans="1:59" ht="12.75">
      <c r="A24" s="21" t="s">
        <v>58</v>
      </c>
      <c r="B24" s="388"/>
      <c r="C24" s="172">
        <f>C22/A2</f>
        <v>226.6</v>
      </c>
      <c r="D24" s="17"/>
      <c r="E24" s="447">
        <f>E22/A2</f>
        <v>239.475</v>
      </c>
      <c r="F24" s="363"/>
      <c r="G24" s="176">
        <f>G22/A2</f>
        <v>239.475</v>
      </c>
      <c r="H24" s="130"/>
      <c r="I24" s="447">
        <f>I22/A2</f>
        <v>290.975</v>
      </c>
      <c r="J24" s="363"/>
      <c r="K24" s="191">
        <f>K22/A2</f>
        <v>316.725</v>
      </c>
      <c r="L24" s="74"/>
      <c r="M24" s="92">
        <f>M22/A2</f>
        <v>77.25</v>
      </c>
      <c r="N24" s="363"/>
      <c r="O24" s="204">
        <f>O22/A2</f>
        <v>104</v>
      </c>
      <c r="P24" s="74"/>
      <c r="Q24" s="92">
        <f>Q22/A2</f>
        <v>239.475</v>
      </c>
      <c r="R24" s="363"/>
      <c r="S24" s="204">
        <f>S22/A2</f>
        <v>239.475</v>
      </c>
      <c r="T24" s="74"/>
      <c r="U24" s="92">
        <f>U22/A2</f>
        <v>239.475</v>
      </c>
      <c r="V24" s="363"/>
      <c r="W24" s="416">
        <f>W22/A2</f>
        <v>265.225</v>
      </c>
      <c r="X24" s="74"/>
      <c r="Y24" s="92">
        <f>Y22/A2</f>
        <v>239.475</v>
      </c>
      <c r="Z24" s="363"/>
      <c r="AA24" s="204">
        <f>AA22/A2</f>
        <v>239.475</v>
      </c>
      <c r="AB24" s="74"/>
      <c r="AC24" s="92">
        <f>AC22/A2</f>
        <v>239.475</v>
      </c>
      <c r="AD24" s="363"/>
      <c r="AE24" s="204">
        <f>AE22/A2</f>
        <v>297.15500000000003</v>
      </c>
      <c r="AF24" s="74"/>
      <c r="AG24" s="108">
        <f>AG22/A2</f>
        <v>297.15500000000003</v>
      </c>
      <c r="AH24" s="371"/>
      <c r="AI24" s="204">
        <f>AI22/A2</f>
        <v>297.15500000000003</v>
      </c>
      <c r="AJ24" s="74"/>
      <c r="AK24" s="119">
        <f>AK22/A2</f>
        <v>310.03000000000003</v>
      </c>
      <c r="AL24" s="363"/>
      <c r="AM24" s="204">
        <f>AM22/A2</f>
        <v>226.6</v>
      </c>
      <c r="AN24" s="74"/>
      <c r="AO24" s="92">
        <f>AO22/A2</f>
        <v>103</v>
      </c>
      <c r="AP24" s="363"/>
      <c r="AQ24" s="204">
        <f>AQ26</f>
        <v>21.115000000000002</v>
      </c>
      <c r="AR24" s="74"/>
      <c r="AS24" s="92">
        <f>AS22/A2</f>
        <v>260.59000000000003</v>
      </c>
      <c r="AT24" s="363"/>
      <c r="AU24" s="204">
        <f>AU22/A2</f>
        <v>239.475</v>
      </c>
      <c r="AV24" s="74"/>
      <c r="AW24" s="92">
        <f>AW22/A2</f>
        <v>103</v>
      </c>
      <c r="AX24" s="363"/>
      <c r="AY24" s="204">
        <f>AY22/A2</f>
        <v>136.475</v>
      </c>
      <c r="AZ24" s="74"/>
      <c r="BA24" s="92">
        <f>BA22/A2</f>
        <v>103</v>
      </c>
      <c r="BB24" s="363"/>
      <c r="BC24" s="204">
        <f>BC22/A2</f>
        <v>239.475</v>
      </c>
      <c r="BD24" s="74"/>
      <c r="BE24" s="92">
        <f>BE22/A2</f>
        <v>239.475</v>
      </c>
      <c r="BF24" s="363"/>
      <c r="BG24" s="529">
        <f>BG22/A2</f>
        <v>103</v>
      </c>
    </row>
    <row r="25" spans="1:59" ht="13.5" thickBot="1">
      <c r="A25" s="45"/>
      <c r="B25" s="389"/>
      <c r="C25" s="167"/>
      <c r="D25" s="19"/>
      <c r="E25" s="448"/>
      <c r="F25" s="438"/>
      <c r="G25" s="177"/>
      <c r="H25" s="131"/>
      <c r="I25" s="448"/>
      <c r="J25" s="438"/>
      <c r="K25" s="186"/>
      <c r="L25" s="75"/>
      <c r="M25" s="93"/>
      <c r="N25" s="211"/>
      <c r="O25" s="427"/>
      <c r="P25" s="75"/>
      <c r="Q25" s="93"/>
      <c r="R25" s="211"/>
      <c r="S25" s="427"/>
      <c r="T25" s="75"/>
      <c r="U25" s="93"/>
      <c r="V25" s="211"/>
      <c r="W25" s="417"/>
      <c r="X25" s="75"/>
      <c r="Y25" s="93"/>
      <c r="Z25" s="211"/>
      <c r="AA25" s="427"/>
      <c r="AB25" s="75"/>
      <c r="AC25" s="93"/>
      <c r="AD25" s="211"/>
      <c r="AE25" s="427"/>
      <c r="AF25" s="75"/>
      <c r="AG25" s="109"/>
      <c r="AH25" s="196"/>
      <c r="AI25" s="427"/>
      <c r="AJ25" s="75"/>
      <c r="AK25" s="120"/>
      <c r="AL25" s="211"/>
      <c r="AM25" s="427"/>
      <c r="AN25" s="75"/>
      <c r="AO25" s="93"/>
      <c r="AP25" s="211"/>
      <c r="AQ25" s="427"/>
      <c r="AR25" s="75"/>
      <c r="AS25" s="93"/>
      <c r="AT25" s="211"/>
      <c r="AU25" s="427"/>
      <c r="AV25" s="75"/>
      <c r="AW25" s="93"/>
      <c r="AX25" s="211"/>
      <c r="AY25" s="427"/>
      <c r="AZ25" s="75"/>
      <c r="BA25" s="93"/>
      <c r="BB25" s="211"/>
      <c r="BC25" s="427"/>
      <c r="BD25" s="75"/>
      <c r="BE25" s="93"/>
      <c r="BF25" s="211"/>
      <c r="BG25" s="427"/>
    </row>
    <row r="26" spans="1:59" ht="13.5" thickBot="1">
      <c r="A26" s="47" t="s">
        <v>19</v>
      </c>
      <c r="B26" s="168">
        <f>SUM(B28:B39)</f>
        <v>240</v>
      </c>
      <c r="C26" s="168">
        <f>SUM(C27:C39)</f>
        <v>126.6</v>
      </c>
      <c r="D26" s="44">
        <f aca="true" t="shared" si="0" ref="D26:L26">SUM(D28:D39)</f>
        <v>265</v>
      </c>
      <c r="E26" s="449">
        <f t="shared" si="0"/>
        <v>151.975</v>
      </c>
      <c r="F26" s="441">
        <f t="shared" si="0"/>
        <v>265</v>
      </c>
      <c r="G26" s="178">
        <f t="shared" si="0"/>
        <v>139.475</v>
      </c>
      <c r="H26" s="132">
        <f t="shared" si="0"/>
        <v>365</v>
      </c>
      <c r="I26" s="449">
        <f t="shared" si="0"/>
        <v>190.97500000000002</v>
      </c>
      <c r="J26" s="441">
        <f t="shared" si="0"/>
        <v>415</v>
      </c>
      <c r="K26" s="187">
        <f t="shared" si="0"/>
        <v>216.72500000000002</v>
      </c>
      <c r="L26" s="76">
        <f t="shared" si="0"/>
        <v>150</v>
      </c>
      <c r="M26" s="476">
        <f>SUM(M28:M37)</f>
        <v>77.25</v>
      </c>
      <c r="N26" s="212"/>
      <c r="O26" s="428"/>
      <c r="P26" s="76">
        <f>SUM(P28:P39)</f>
        <v>265</v>
      </c>
      <c r="Q26" s="94">
        <f>SUM(Q28:Q39)</f>
        <v>139.475</v>
      </c>
      <c r="R26" s="212">
        <f>SUM(R28:R39)</f>
        <v>265</v>
      </c>
      <c r="S26" s="428">
        <f aca="true" t="shared" si="1" ref="S26:Z26">SUM(S27:S39)</f>
        <v>139.475</v>
      </c>
      <c r="T26" s="76">
        <f t="shared" si="1"/>
        <v>265</v>
      </c>
      <c r="U26" s="94">
        <f t="shared" si="1"/>
        <v>139.475</v>
      </c>
      <c r="V26" s="212">
        <f t="shared" si="1"/>
        <v>315</v>
      </c>
      <c r="W26" s="418">
        <f t="shared" si="1"/>
        <v>165.22500000000002</v>
      </c>
      <c r="X26" s="76">
        <f t="shared" si="1"/>
        <v>265</v>
      </c>
      <c r="Y26" s="94">
        <f t="shared" si="1"/>
        <v>139.475</v>
      </c>
      <c r="Z26" s="212">
        <f t="shared" si="1"/>
        <v>265</v>
      </c>
      <c r="AA26" s="428">
        <f>SUM(AA28:AA39)</f>
        <v>139.475</v>
      </c>
      <c r="AB26" s="76">
        <f aca="true" t="shared" si="2" ref="AB26:AG26">SUM(AB27:AB39)</f>
        <v>265</v>
      </c>
      <c r="AC26" s="94">
        <f t="shared" si="2"/>
        <v>139.475</v>
      </c>
      <c r="AD26" s="212">
        <f t="shared" si="2"/>
        <v>377</v>
      </c>
      <c r="AE26" s="428">
        <f t="shared" si="2"/>
        <v>197.15500000000003</v>
      </c>
      <c r="AF26" s="76">
        <f t="shared" si="2"/>
        <v>377</v>
      </c>
      <c r="AG26" s="110">
        <f t="shared" si="2"/>
        <v>197.15500000000003</v>
      </c>
      <c r="AH26" s="197">
        <f>SUM(AF27:AF39)</f>
        <v>377</v>
      </c>
      <c r="AI26" s="428">
        <f>SUM(AI27:AI39)</f>
        <v>197.15500000000003</v>
      </c>
      <c r="AJ26" s="76">
        <f>SUM(AH27:AH39)</f>
        <v>377</v>
      </c>
      <c r="AK26" s="121">
        <f>SUM(AK27:AK39)</f>
        <v>197.53000000000003</v>
      </c>
      <c r="AL26" s="212">
        <f>SUM(AL27:AL39)</f>
        <v>240</v>
      </c>
      <c r="AM26" s="428">
        <f>SUM(AM27:AM39)</f>
        <v>126.6</v>
      </c>
      <c r="AN26" s="76"/>
      <c r="AO26" s="94"/>
      <c r="AP26" s="212">
        <f>SUM(AP27:AP39)</f>
        <v>41</v>
      </c>
      <c r="AQ26" s="428">
        <f>SUM(AQ27:AQ39)</f>
        <v>21.115000000000002</v>
      </c>
      <c r="AR26" s="76">
        <f>SUM(AR27:AR39)</f>
        <v>306</v>
      </c>
      <c r="AS26" s="94">
        <f>SUM(AS27:AS39)</f>
        <v>160.59000000000003</v>
      </c>
      <c r="AT26" s="212">
        <f aca="true" t="shared" si="3" ref="AT26:AY26">SUM(AT28:AT39)</f>
        <v>265</v>
      </c>
      <c r="AU26" s="428">
        <f t="shared" si="3"/>
        <v>139.475</v>
      </c>
      <c r="AV26" s="76">
        <f t="shared" si="3"/>
        <v>0</v>
      </c>
      <c r="AW26" s="94">
        <f t="shared" si="3"/>
        <v>3</v>
      </c>
      <c r="AX26" s="212">
        <f t="shared" si="3"/>
        <v>265</v>
      </c>
      <c r="AY26" s="428">
        <f t="shared" si="3"/>
        <v>136.475</v>
      </c>
      <c r="AZ26" s="498"/>
      <c r="BA26" s="495"/>
      <c r="BB26" s="212">
        <f aca="true" t="shared" si="4" ref="BB26:BG26">SUM(BB27:BB39)</f>
        <v>265</v>
      </c>
      <c r="BC26" s="428">
        <f t="shared" si="4"/>
        <v>139.1</v>
      </c>
      <c r="BD26" s="76">
        <f t="shared" si="4"/>
        <v>265</v>
      </c>
      <c r="BE26" s="94">
        <f t="shared" si="4"/>
        <v>139.475</v>
      </c>
      <c r="BF26" s="498">
        <f t="shared" si="4"/>
        <v>0</v>
      </c>
      <c r="BG26" s="495">
        <f t="shared" si="4"/>
        <v>3</v>
      </c>
    </row>
    <row r="27" spans="1:59" ht="12.75">
      <c r="A27" s="46" t="s">
        <v>20</v>
      </c>
      <c r="B27" s="390"/>
      <c r="C27" s="169"/>
      <c r="D27" s="5"/>
      <c r="E27" s="450"/>
      <c r="F27" s="442"/>
      <c r="G27" s="174"/>
      <c r="H27" s="133"/>
      <c r="I27" s="450"/>
      <c r="J27" s="442"/>
      <c r="K27" s="189"/>
      <c r="L27" s="77"/>
      <c r="M27" s="95"/>
      <c r="N27" s="210"/>
      <c r="O27" s="429"/>
      <c r="P27" s="77"/>
      <c r="Q27" s="95"/>
      <c r="R27" s="210"/>
      <c r="S27" s="429"/>
      <c r="T27" s="77"/>
      <c r="U27" s="95"/>
      <c r="V27" s="210"/>
      <c r="W27" s="419"/>
      <c r="X27" s="77"/>
      <c r="Y27" s="95"/>
      <c r="Z27" s="210"/>
      <c r="AA27" s="429"/>
      <c r="AB27" s="77"/>
      <c r="AC27" s="95"/>
      <c r="AD27" s="210"/>
      <c r="AE27" s="429"/>
      <c r="AF27" s="77"/>
      <c r="AG27" s="111"/>
      <c r="AH27" s="194"/>
      <c r="AI27" s="429"/>
      <c r="AJ27" s="77"/>
      <c r="AK27" s="122"/>
      <c r="AL27" s="210"/>
      <c r="AM27" s="429"/>
      <c r="AN27" s="77"/>
      <c r="AO27" s="95"/>
      <c r="AP27" s="210"/>
      <c r="AQ27" s="429"/>
      <c r="AR27" s="77"/>
      <c r="AS27" s="95"/>
      <c r="AT27" s="210"/>
      <c r="AU27" s="429"/>
      <c r="AV27" s="77"/>
      <c r="AW27" s="95"/>
      <c r="AX27" s="210"/>
      <c r="AY27" s="429"/>
      <c r="AZ27" s="77"/>
      <c r="BA27" s="95"/>
      <c r="BB27" s="210"/>
      <c r="BC27" s="429"/>
      <c r="BD27" s="77"/>
      <c r="BE27" s="95"/>
      <c r="BF27" s="210"/>
      <c r="BG27" s="429"/>
    </row>
    <row r="28" spans="1:59" ht="12.75">
      <c r="A28" s="23" t="s">
        <v>34</v>
      </c>
      <c r="B28" s="525"/>
      <c r="C28" s="524">
        <f>(C22-B22)/A2</f>
        <v>6.599999999999994</v>
      </c>
      <c r="D28" s="7"/>
      <c r="E28" s="446">
        <f>(E22-B22)/A2</f>
        <v>19.474999999999994</v>
      </c>
      <c r="F28" s="440"/>
      <c r="G28" s="175">
        <f>(G22-F22)/A2</f>
        <v>6.974999999999994</v>
      </c>
      <c r="H28" s="129"/>
      <c r="I28" s="446">
        <f>(I22-H22)/A2</f>
        <v>8.475000000000023</v>
      </c>
      <c r="J28" s="440"/>
      <c r="K28" s="183">
        <f>(K22-J22)/A2</f>
        <v>9.225000000000023</v>
      </c>
      <c r="L28" s="73"/>
      <c r="M28" s="91">
        <f>(M22-L22)/A2</f>
        <v>2.25</v>
      </c>
      <c r="N28" s="486"/>
      <c r="O28" s="519">
        <f>O22/A2</f>
        <v>104</v>
      </c>
      <c r="P28" s="73"/>
      <c r="Q28" s="91">
        <f>(Q22-P22)/A2</f>
        <v>6.974999999999994</v>
      </c>
      <c r="R28" s="213"/>
      <c r="S28" s="426">
        <f>(S22-R22)/A2</f>
        <v>6.974999999999994</v>
      </c>
      <c r="T28" s="73"/>
      <c r="U28" s="91">
        <f>(U22-T22)/A2</f>
        <v>6.974999999999994</v>
      </c>
      <c r="V28" s="213"/>
      <c r="W28" s="415">
        <f>(W22-V22)/A2</f>
        <v>7.725000000000023</v>
      </c>
      <c r="X28" s="73"/>
      <c r="Y28" s="91">
        <f>(Y22-X22)/A2</f>
        <v>6.974999999999994</v>
      </c>
      <c r="Z28" s="213"/>
      <c r="AA28" s="426">
        <f>(AA22-Z22)/A2</f>
        <v>6.974999999999994</v>
      </c>
      <c r="AB28" s="73"/>
      <c r="AC28" s="91">
        <f>(AC22-AB22)/A2</f>
        <v>6.974999999999994</v>
      </c>
      <c r="AD28" s="213"/>
      <c r="AE28" s="426">
        <f>(AE22-AD22)/A2</f>
        <v>8.65500000000003</v>
      </c>
      <c r="AF28" s="73"/>
      <c r="AG28" s="107">
        <f>(AG22-AF22)/A2</f>
        <v>8.65500000000003</v>
      </c>
      <c r="AH28" s="195"/>
      <c r="AI28" s="426">
        <f>(AI22-AH22)/A2</f>
        <v>8.65500000000003</v>
      </c>
      <c r="AJ28" s="73"/>
      <c r="AK28" s="118">
        <f>(AK22-AJ22)/A2</f>
        <v>9.03000000000003</v>
      </c>
      <c r="AL28" s="213"/>
      <c r="AM28" s="426">
        <f>(AM22-AL22)/A2</f>
        <v>6.599999999999994</v>
      </c>
      <c r="AN28" s="73"/>
      <c r="AO28" s="91">
        <f>(AO22-AN22)/A2</f>
        <v>3</v>
      </c>
      <c r="AP28" s="213"/>
      <c r="AQ28" s="426">
        <f>(AQ22-AP22)/A2</f>
        <v>0.615000000000002</v>
      </c>
      <c r="AR28" s="73"/>
      <c r="AS28" s="91">
        <f>(AS22-AR22)/A2</f>
        <v>7.590000000000032</v>
      </c>
      <c r="AT28" s="213"/>
      <c r="AU28" s="426">
        <f>(AU22-AT22)/A2</f>
        <v>6.974999999999994</v>
      </c>
      <c r="AV28" s="73"/>
      <c r="AW28" s="91">
        <f>(AW22-AV22)/A2</f>
        <v>3</v>
      </c>
      <c r="AX28" s="213"/>
      <c r="AY28" s="426">
        <f>(AY22-AX22)/A2</f>
        <v>3.9749999999999943</v>
      </c>
      <c r="AZ28" s="73"/>
      <c r="BA28" s="91">
        <f>(BA22-AZ22)/A2</f>
        <v>3</v>
      </c>
      <c r="BB28" s="213"/>
      <c r="BC28" s="426">
        <f>(C22-B22)/A2</f>
        <v>6.599999999999994</v>
      </c>
      <c r="BD28" s="73"/>
      <c r="BE28" s="91">
        <f>(BE22-BD22)/A2</f>
        <v>6.974999999999994</v>
      </c>
      <c r="BF28" s="213"/>
      <c r="BG28" s="426">
        <f>(BG22-BF22)/A2</f>
        <v>3</v>
      </c>
    </row>
    <row r="29" spans="1:59" ht="12.75">
      <c r="A29" s="24" t="s">
        <v>69</v>
      </c>
      <c r="B29" s="387"/>
      <c r="C29" s="159"/>
      <c r="D29" s="524">
        <f>B6</f>
        <v>25</v>
      </c>
      <c r="E29" s="519">
        <f>B6/A2</f>
        <v>12.5</v>
      </c>
      <c r="F29" s="455">
        <f>B6</f>
        <v>25</v>
      </c>
      <c r="G29" s="382">
        <f>B6/A2</f>
        <v>12.5</v>
      </c>
      <c r="H29" s="129">
        <f>B6</f>
        <v>25</v>
      </c>
      <c r="I29" s="446">
        <f>B6/A2</f>
        <v>12.5</v>
      </c>
      <c r="J29" s="440">
        <f>B6</f>
        <v>25</v>
      </c>
      <c r="K29" s="183">
        <f>B6/A2</f>
        <v>12.5</v>
      </c>
      <c r="L29" s="73"/>
      <c r="M29" s="91"/>
      <c r="N29" s="213"/>
      <c r="O29" s="426"/>
      <c r="P29" s="73">
        <f>B6</f>
        <v>25</v>
      </c>
      <c r="Q29" s="91">
        <f>B6/A2</f>
        <v>12.5</v>
      </c>
      <c r="R29" s="213">
        <f>B6</f>
        <v>25</v>
      </c>
      <c r="S29" s="426">
        <f>B6/A2</f>
        <v>12.5</v>
      </c>
      <c r="T29" s="73">
        <f>B6</f>
        <v>25</v>
      </c>
      <c r="U29" s="91">
        <f>B6/A2</f>
        <v>12.5</v>
      </c>
      <c r="V29" s="213">
        <f>B6</f>
        <v>25</v>
      </c>
      <c r="W29" s="415">
        <f>B6/A2</f>
        <v>12.5</v>
      </c>
      <c r="X29" s="73">
        <f>B6</f>
        <v>25</v>
      </c>
      <c r="Y29" s="91">
        <f>B6/A2</f>
        <v>12.5</v>
      </c>
      <c r="Z29" s="213">
        <f>B6</f>
        <v>25</v>
      </c>
      <c r="AA29" s="426">
        <f>B6/A2</f>
        <v>12.5</v>
      </c>
      <c r="AB29" s="73">
        <f>B6</f>
        <v>25</v>
      </c>
      <c r="AC29" s="91">
        <f>B6/A2</f>
        <v>12.5</v>
      </c>
      <c r="AD29" s="213">
        <f>B6</f>
        <v>25</v>
      </c>
      <c r="AE29" s="426">
        <f>B6/A2</f>
        <v>12.5</v>
      </c>
      <c r="AF29" s="73">
        <f>B6</f>
        <v>25</v>
      </c>
      <c r="AG29" s="107">
        <f>B6/A2</f>
        <v>12.5</v>
      </c>
      <c r="AH29" s="195">
        <f>B6</f>
        <v>25</v>
      </c>
      <c r="AI29" s="426">
        <f>B6/A2</f>
        <v>12.5</v>
      </c>
      <c r="AJ29" s="73">
        <f>B6</f>
        <v>25</v>
      </c>
      <c r="AK29" s="118">
        <f>D6/A2</f>
        <v>0</v>
      </c>
      <c r="AL29" s="213"/>
      <c r="AM29" s="426"/>
      <c r="AN29" s="467"/>
      <c r="AO29" s="466"/>
      <c r="AP29" s="213"/>
      <c r="AQ29" s="426"/>
      <c r="AR29" s="486">
        <f>B6</f>
        <v>25</v>
      </c>
      <c r="AS29" s="487">
        <f>B6/A2</f>
        <v>12.5</v>
      </c>
      <c r="AT29" s="486">
        <f>B6</f>
        <v>25</v>
      </c>
      <c r="AU29" s="497">
        <f>B6/A2</f>
        <v>12.5</v>
      </c>
      <c r="AV29" s="488"/>
      <c r="AW29" s="503"/>
      <c r="AX29" s="213">
        <f>B6</f>
        <v>25</v>
      </c>
      <c r="AY29" s="431">
        <f>B6/A2</f>
        <v>12.5</v>
      </c>
      <c r="AZ29" s="409"/>
      <c r="BA29" s="359"/>
      <c r="BB29" s="213">
        <f>B6</f>
        <v>25</v>
      </c>
      <c r="BC29" s="426">
        <f>B6/A2</f>
        <v>12.5</v>
      </c>
      <c r="BD29" s="73">
        <f>B6</f>
        <v>25</v>
      </c>
      <c r="BE29" s="485">
        <f>B6/A2</f>
        <v>12.5</v>
      </c>
      <c r="BF29" s="486"/>
      <c r="BG29" s="497"/>
    </row>
    <row r="30" spans="1:59" ht="12.75">
      <c r="A30" s="24" t="s">
        <v>29</v>
      </c>
      <c r="B30" s="387">
        <f>B7+IF(A4=0,-25,0)</f>
        <v>25</v>
      </c>
      <c r="C30" s="159">
        <f>B30/A2</f>
        <v>12.5</v>
      </c>
      <c r="D30" s="7">
        <f>B7</f>
        <v>25</v>
      </c>
      <c r="E30" s="446">
        <f>B7/A2</f>
        <v>12.5</v>
      </c>
      <c r="F30" s="455">
        <f>B7</f>
        <v>25</v>
      </c>
      <c r="G30" s="382">
        <f>B7/A2</f>
        <v>12.5</v>
      </c>
      <c r="H30" s="129">
        <f>B7</f>
        <v>25</v>
      </c>
      <c r="I30" s="446">
        <f>B7/A2</f>
        <v>12.5</v>
      </c>
      <c r="J30" s="440">
        <f>B7</f>
        <v>25</v>
      </c>
      <c r="K30" s="183">
        <f>B7/A2</f>
        <v>12.5</v>
      </c>
      <c r="L30" s="73"/>
      <c r="M30" s="91"/>
      <c r="N30" s="213"/>
      <c r="O30" s="426"/>
      <c r="P30" s="73">
        <f>B7</f>
        <v>25</v>
      </c>
      <c r="Q30" s="91">
        <f>B7/A2</f>
        <v>12.5</v>
      </c>
      <c r="R30" s="213">
        <f>B7</f>
        <v>25</v>
      </c>
      <c r="S30" s="426">
        <f>B7/A2</f>
        <v>12.5</v>
      </c>
      <c r="T30" s="73">
        <f>B7</f>
        <v>25</v>
      </c>
      <c r="U30" s="91">
        <f>B7/A2</f>
        <v>12.5</v>
      </c>
      <c r="V30" s="213">
        <f>B7</f>
        <v>25</v>
      </c>
      <c r="W30" s="415">
        <f>B7/A2</f>
        <v>12.5</v>
      </c>
      <c r="X30" s="73">
        <f>B7</f>
        <v>25</v>
      </c>
      <c r="Y30" s="91">
        <f>B7/A2</f>
        <v>12.5</v>
      </c>
      <c r="Z30" s="213">
        <f>B7</f>
        <v>25</v>
      </c>
      <c r="AA30" s="426">
        <f>B7/A2</f>
        <v>12.5</v>
      </c>
      <c r="AB30" s="73">
        <f>B7</f>
        <v>25</v>
      </c>
      <c r="AC30" s="91">
        <f>B7/A2</f>
        <v>12.5</v>
      </c>
      <c r="AD30" s="213">
        <f>B7</f>
        <v>25</v>
      </c>
      <c r="AE30" s="426">
        <f>B7/A2</f>
        <v>12.5</v>
      </c>
      <c r="AF30" s="73">
        <f>B7</f>
        <v>25</v>
      </c>
      <c r="AG30" s="107">
        <f>B7/A2</f>
        <v>12.5</v>
      </c>
      <c r="AH30" s="195">
        <f>B7</f>
        <v>25</v>
      </c>
      <c r="AI30" s="426">
        <f>B7/A2</f>
        <v>12.5</v>
      </c>
      <c r="AJ30" s="73">
        <f>B7</f>
        <v>25</v>
      </c>
      <c r="AK30" s="139">
        <f>B7/A2</f>
        <v>12.5</v>
      </c>
      <c r="AL30" s="213">
        <f>B7</f>
        <v>25</v>
      </c>
      <c r="AM30" s="426">
        <f>B7/A2</f>
        <v>12.5</v>
      </c>
      <c r="AN30" s="467"/>
      <c r="AO30" s="466"/>
      <c r="AP30" s="213"/>
      <c r="AQ30" s="426"/>
      <c r="AR30" s="486">
        <f>B7</f>
        <v>25</v>
      </c>
      <c r="AS30" s="487">
        <f>B7/A2</f>
        <v>12.5</v>
      </c>
      <c r="AT30" s="486">
        <f>B7</f>
        <v>25</v>
      </c>
      <c r="AU30" s="497">
        <f>B7/A2</f>
        <v>12.5</v>
      </c>
      <c r="AV30" s="488"/>
      <c r="AW30" s="503"/>
      <c r="AX30" s="213">
        <f>B7</f>
        <v>25</v>
      </c>
      <c r="AY30" s="431">
        <f>B7/A2</f>
        <v>12.5</v>
      </c>
      <c r="AZ30" s="409"/>
      <c r="BA30" s="359"/>
      <c r="BB30" s="213">
        <f>B7</f>
        <v>25</v>
      </c>
      <c r="BC30" s="426">
        <f>B7/A2</f>
        <v>12.5</v>
      </c>
      <c r="BD30" s="73">
        <f>B7</f>
        <v>25</v>
      </c>
      <c r="BE30" s="91">
        <f>B7/A2</f>
        <v>12.5</v>
      </c>
      <c r="BF30" s="486"/>
      <c r="BG30" s="487"/>
    </row>
    <row r="31" spans="1:59" ht="12.75">
      <c r="A31" s="24" t="s">
        <v>82</v>
      </c>
      <c r="B31" s="387"/>
      <c r="C31" s="159"/>
      <c r="D31" s="7"/>
      <c r="E31" s="446"/>
      <c r="F31" s="440"/>
      <c r="G31" s="175"/>
      <c r="H31" s="129"/>
      <c r="I31" s="446"/>
      <c r="J31" s="440"/>
      <c r="K31" s="183"/>
      <c r="L31" s="73"/>
      <c r="M31" s="91"/>
      <c r="N31" s="213"/>
      <c r="O31" s="426"/>
      <c r="P31" s="73"/>
      <c r="Q31" s="91"/>
      <c r="R31" s="213"/>
      <c r="S31" s="426"/>
      <c r="T31" s="73"/>
      <c r="U31" s="91"/>
      <c r="V31" s="213"/>
      <c r="W31" s="415"/>
      <c r="X31" s="73"/>
      <c r="Y31" s="91"/>
      <c r="Z31" s="213"/>
      <c r="AA31" s="426"/>
      <c r="AB31" s="73"/>
      <c r="AC31" s="91"/>
      <c r="AD31" s="488">
        <f>B8</f>
        <v>100</v>
      </c>
      <c r="AE31" s="487">
        <f>B8/A2</f>
        <v>50</v>
      </c>
      <c r="AF31" s="488">
        <f>B8</f>
        <v>100</v>
      </c>
      <c r="AG31" s="513">
        <f>B8/A2</f>
        <v>50</v>
      </c>
      <c r="AH31" s="514">
        <f>B8</f>
        <v>100</v>
      </c>
      <c r="AI31" s="487">
        <f>B8/A2</f>
        <v>50</v>
      </c>
      <c r="AJ31" s="486">
        <f>B8</f>
        <v>100</v>
      </c>
      <c r="AK31" s="512">
        <f>B8/A2</f>
        <v>50</v>
      </c>
      <c r="AL31" s="213"/>
      <c r="AM31" s="426"/>
      <c r="AN31" s="73"/>
      <c r="AO31" s="91"/>
      <c r="AP31" s="213"/>
      <c r="AQ31" s="426"/>
      <c r="AR31" s="73"/>
      <c r="AS31" s="91"/>
      <c r="AT31" s="213"/>
      <c r="AU31" s="426"/>
      <c r="AV31" s="73"/>
      <c r="AW31" s="91"/>
      <c r="AX31" s="213"/>
      <c r="AY31" s="426"/>
      <c r="AZ31" s="73"/>
      <c r="BA31" s="91"/>
      <c r="BB31" s="213"/>
      <c r="BC31" s="426"/>
      <c r="BD31" s="73"/>
      <c r="BE31" s="91"/>
      <c r="BF31" s="213"/>
      <c r="BG31" s="426"/>
    </row>
    <row r="32" spans="1:59" ht="12.75">
      <c r="A32" s="24" t="s">
        <v>31</v>
      </c>
      <c r="B32" s="387"/>
      <c r="C32" s="159"/>
      <c r="D32" s="7"/>
      <c r="E32" s="446"/>
      <c r="F32" s="440"/>
      <c r="G32" s="175"/>
      <c r="H32" s="129"/>
      <c r="I32" s="446"/>
      <c r="J32" s="440"/>
      <c r="K32" s="183"/>
      <c r="L32" s="73"/>
      <c r="M32" s="91"/>
      <c r="N32" s="213"/>
      <c r="O32" s="426"/>
      <c r="P32" s="73"/>
      <c r="Q32" s="91"/>
      <c r="R32" s="213"/>
      <c r="S32" s="426"/>
      <c r="T32" s="73"/>
      <c r="U32" s="91"/>
      <c r="V32" s="213"/>
      <c r="W32" s="415"/>
      <c r="X32" s="73"/>
      <c r="Y32" s="91"/>
      <c r="Z32" s="213"/>
      <c r="AA32" s="426"/>
      <c r="AB32" s="73"/>
      <c r="AC32" s="91"/>
      <c r="AD32" s="488">
        <f>B9</f>
        <v>12</v>
      </c>
      <c r="AE32" s="487">
        <f>B9/A2</f>
        <v>6</v>
      </c>
      <c r="AF32" s="488">
        <f>B9</f>
        <v>12</v>
      </c>
      <c r="AG32" s="513">
        <f>B9/A2</f>
        <v>6</v>
      </c>
      <c r="AH32" s="514">
        <f>B9</f>
        <v>12</v>
      </c>
      <c r="AI32" s="487">
        <f>B9/A2</f>
        <v>6</v>
      </c>
      <c r="AJ32" s="486">
        <f>B9</f>
        <v>12</v>
      </c>
      <c r="AK32" s="512">
        <f>B9/A2</f>
        <v>6</v>
      </c>
      <c r="AL32" s="213"/>
      <c r="AM32" s="426"/>
      <c r="AN32" s="73"/>
      <c r="AO32" s="91"/>
      <c r="AP32" s="213"/>
      <c r="AQ32" s="426"/>
      <c r="AR32" s="73"/>
      <c r="AS32" s="91"/>
      <c r="AT32" s="213"/>
      <c r="AU32" s="426"/>
      <c r="AV32" s="73"/>
      <c r="AW32" s="91"/>
      <c r="AX32" s="213"/>
      <c r="AY32" s="426"/>
      <c r="AZ32" s="73"/>
      <c r="BA32" s="91"/>
      <c r="BB32" s="213"/>
      <c r="BC32" s="426"/>
      <c r="BD32" s="73"/>
      <c r="BE32" s="91"/>
      <c r="BF32" s="213"/>
      <c r="BG32" s="426"/>
    </row>
    <row r="33" spans="1:59" ht="12.75">
      <c r="A33" s="24" t="s">
        <v>89</v>
      </c>
      <c r="B33" s="387"/>
      <c r="C33" s="159"/>
      <c r="D33" s="7"/>
      <c r="E33" s="446"/>
      <c r="F33" s="440"/>
      <c r="G33" s="175"/>
      <c r="H33" s="145">
        <f>C10</f>
        <v>100</v>
      </c>
      <c r="I33" s="451">
        <f>C10/A2</f>
        <v>50</v>
      </c>
      <c r="J33" s="522">
        <f>B10</f>
        <v>150</v>
      </c>
      <c r="K33" s="523">
        <f>B10/A2</f>
        <v>75</v>
      </c>
      <c r="L33" s="73"/>
      <c r="M33" s="91"/>
      <c r="N33" s="213"/>
      <c r="O33" s="426"/>
      <c r="P33" s="73"/>
      <c r="Q33" s="91"/>
      <c r="R33" s="213"/>
      <c r="S33" s="426"/>
      <c r="T33" s="73"/>
      <c r="U33" s="91"/>
      <c r="V33" s="213"/>
      <c r="W33" s="415"/>
      <c r="X33" s="73"/>
      <c r="Y33" s="91"/>
      <c r="Z33" s="213"/>
      <c r="AA33" s="426"/>
      <c r="AB33" s="73"/>
      <c r="AC33" s="91"/>
      <c r="AD33" s="213"/>
      <c r="AE33" s="426"/>
      <c r="AF33" s="73"/>
      <c r="AG33" s="107"/>
      <c r="AH33" s="195"/>
      <c r="AI33" s="426"/>
      <c r="AJ33" s="73"/>
      <c r="AK33" s="118"/>
      <c r="AL33" s="213"/>
      <c r="AM33" s="426"/>
      <c r="AN33" s="73"/>
      <c r="AO33" s="91"/>
      <c r="AP33" s="213"/>
      <c r="AQ33" s="426"/>
      <c r="AR33" s="73"/>
      <c r="AS33" s="91"/>
      <c r="AT33" s="213"/>
      <c r="AU33" s="426"/>
      <c r="AV33" s="73"/>
      <c r="AW33" s="91"/>
      <c r="AX33" s="213"/>
      <c r="AY33" s="426"/>
      <c r="AZ33" s="73"/>
      <c r="BA33" s="91"/>
      <c r="BB33" s="213"/>
      <c r="BC33" s="426"/>
      <c r="BD33" s="73"/>
      <c r="BE33" s="91"/>
      <c r="BF33" s="213"/>
      <c r="BG33" s="426"/>
    </row>
    <row r="34" spans="1:59" ht="12.75">
      <c r="A34" s="24" t="s">
        <v>42</v>
      </c>
      <c r="B34" s="387"/>
      <c r="C34" s="159"/>
      <c r="D34" s="7"/>
      <c r="E34" s="446"/>
      <c r="F34" s="440"/>
      <c r="G34" s="175"/>
      <c r="H34" s="129"/>
      <c r="I34" s="446"/>
      <c r="J34" s="440"/>
      <c r="K34" s="183"/>
      <c r="L34" s="73"/>
      <c r="M34" s="91"/>
      <c r="N34" s="213"/>
      <c r="O34" s="426"/>
      <c r="P34" s="73"/>
      <c r="Q34" s="91"/>
      <c r="R34" s="213"/>
      <c r="S34" s="426"/>
      <c r="T34" s="73"/>
      <c r="U34" s="91"/>
      <c r="V34" s="488">
        <f>B12</f>
        <v>50</v>
      </c>
      <c r="W34" s="517">
        <f>V34/A2</f>
        <v>25</v>
      </c>
      <c r="X34" s="73"/>
      <c r="Y34" s="91"/>
      <c r="Z34" s="213"/>
      <c r="AA34" s="426"/>
      <c r="AB34" s="73"/>
      <c r="AC34" s="91"/>
      <c r="AD34" s="213"/>
      <c r="AE34" s="426"/>
      <c r="AF34" s="73"/>
      <c r="AG34" s="107"/>
      <c r="AH34" s="195"/>
      <c r="AI34" s="426"/>
      <c r="AJ34" s="73"/>
      <c r="AK34" s="118"/>
      <c r="AL34" s="213"/>
      <c r="AM34" s="426"/>
      <c r="AN34" s="73"/>
      <c r="AO34" s="91"/>
      <c r="AP34" s="213"/>
      <c r="AQ34" s="426"/>
      <c r="AR34" s="73"/>
      <c r="AS34" s="91"/>
      <c r="AT34" s="213"/>
      <c r="AU34" s="426"/>
      <c r="AV34" s="73"/>
      <c r="AW34" s="91"/>
      <c r="AX34" s="213"/>
      <c r="AY34" s="426"/>
      <c r="AZ34" s="73"/>
      <c r="BA34" s="91"/>
      <c r="BB34" s="213"/>
      <c r="BC34" s="426"/>
      <c r="BD34" s="73"/>
      <c r="BE34" s="91"/>
      <c r="BF34" s="213"/>
      <c r="BG34" s="426"/>
    </row>
    <row r="35" spans="1:59" ht="12.75">
      <c r="A35" s="33" t="s">
        <v>64</v>
      </c>
      <c r="B35" s="391"/>
      <c r="C35" s="165"/>
      <c r="D35" s="10"/>
      <c r="E35" s="28"/>
      <c r="F35" s="216"/>
      <c r="G35" s="180"/>
      <c r="H35" s="141"/>
      <c r="I35" s="28"/>
      <c r="J35" s="216"/>
      <c r="K35" s="184"/>
      <c r="L35" s="78"/>
      <c r="M35" s="96"/>
      <c r="N35" s="216"/>
      <c r="O35" s="205"/>
      <c r="P35" s="78"/>
      <c r="Q35" s="96"/>
      <c r="R35" s="216"/>
      <c r="S35" s="205"/>
      <c r="T35" s="78"/>
      <c r="U35" s="96"/>
      <c r="V35" s="216"/>
      <c r="W35" s="473"/>
      <c r="X35" s="78"/>
      <c r="Y35" s="96"/>
      <c r="Z35" s="216"/>
      <c r="AA35" s="205"/>
      <c r="AB35" s="78"/>
      <c r="AC35" s="96"/>
      <c r="AD35" s="216"/>
      <c r="AE35" s="205"/>
      <c r="AF35" s="78"/>
      <c r="AG35" s="112"/>
      <c r="AH35" s="138"/>
      <c r="AI35" s="101"/>
      <c r="AJ35" s="504">
        <f>B15</f>
        <v>25</v>
      </c>
      <c r="AK35" s="509">
        <f>B15/A2</f>
        <v>12.5</v>
      </c>
      <c r="AL35" s="216"/>
      <c r="AM35" s="205"/>
      <c r="AN35" s="78"/>
      <c r="AO35" s="96"/>
      <c r="AP35" s="216"/>
      <c r="AQ35" s="205"/>
      <c r="AR35" s="78"/>
      <c r="AS35" s="96"/>
      <c r="AT35" s="216"/>
      <c r="AU35" s="205"/>
      <c r="AV35" s="78"/>
      <c r="AW35" s="96"/>
      <c r="AX35" s="216"/>
      <c r="AY35" s="205"/>
      <c r="AZ35" s="78"/>
      <c r="BA35" s="96"/>
      <c r="BB35" s="216"/>
      <c r="BC35" s="205"/>
      <c r="BD35" s="78"/>
      <c r="BE35" s="96"/>
      <c r="BF35" s="216"/>
      <c r="BG35" s="205"/>
    </row>
    <row r="36" spans="1:59" ht="12.75">
      <c r="A36" s="34" t="s">
        <v>35</v>
      </c>
      <c r="B36" s="391"/>
      <c r="C36" s="165"/>
      <c r="D36" s="8"/>
      <c r="E36" s="452"/>
      <c r="F36" s="216"/>
      <c r="G36" s="180"/>
      <c r="H36" s="134"/>
      <c r="I36" s="452"/>
      <c r="J36" s="216"/>
      <c r="K36" s="184"/>
      <c r="L36" s="78"/>
      <c r="M36" s="96"/>
      <c r="N36" s="216"/>
      <c r="O36" s="205"/>
      <c r="P36" s="78"/>
      <c r="Q36" s="96"/>
      <c r="R36" s="216"/>
      <c r="S36" s="205"/>
      <c r="T36" s="78"/>
      <c r="U36" s="96"/>
      <c r="V36" s="216"/>
      <c r="W36" s="420"/>
      <c r="X36" s="78"/>
      <c r="Y36" s="96"/>
      <c r="Z36" s="216"/>
      <c r="AA36" s="205"/>
      <c r="AB36" s="78"/>
      <c r="AC36" s="96"/>
      <c r="AD36" s="216"/>
      <c r="AE36" s="205"/>
      <c r="AF36" s="78"/>
      <c r="AG36" s="112"/>
      <c r="AH36" s="199"/>
      <c r="AI36" s="205"/>
      <c r="AJ36" s="78"/>
      <c r="AK36" s="123"/>
      <c r="AL36" s="216"/>
      <c r="AM36" s="205"/>
      <c r="AN36" s="78"/>
      <c r="AO36" s="96"/>
      <c r="AP36" s="504">
        <f>B13</f>
        <v>41</v>
      </c>
      <c r="AQ36" s="493">
        <f>B13/A2</f>
        <v>20.5</v>
      </c>
      <c r="AR36" s="504">
        <f>B13</f>
        <v>41</v>
      </c>
      <c r="AS36" s="493">
        <f>AR36/A2</f>
        <v>20.5</v>
      </c>
      <c r="AT36" s="216"/>
      <c r="AU36" s="205"/>
      <c r="AV36" s="78"/>
      <c r="AW36" s="96"/>
      <c r="AX36" s="216"/>
      <c r="AY36" s="205"/>
      <c r="AZ36" s="78"/>
      <c r="BA36" s="96"/>
      <c r="BB36" s="216"/>
      <c r="BC36" s="205"/>
      <c r="BD36" s="78"/>
      <c r="BE36" s="96"/>
      <c r="BF36" s="216"/>
      <c r="BG36" s="205"/>
    </row>
    <row r="37" spans="1:59" ht="12.75">
      <c r="A37" s="35" t="s">
        <v>80</v>
      </c>
      <c r="B37" s="392"/>
      <c r="C37" s="166"/>
      <c r="D37" s="30"/>
      <c r="E37" s="453"/>
      <c r="F37" s="217"/>
      <c r="G37" s="181"/>
      <c r="H37" s="135"/>
      <c r="I37" s="453"/>
      <c r="J37" s="217"/>
      <c r="K37" s="185"/>
      <c r="L37" s="520">
        <f>B16</f>
        <v>150</v>
      </c>
      <c r="M37" s="521">
        <f>B16/A2</f>
        <v>75</v>
      </c>
      <c r="N37" s="217"/>
      <c r="O37" s="208"/>
      <c r="P37" s="410"/>
      <c r="Q37" s="97"/>
      <c r="R37" s="217"/>
      <c r="S37" s="208"/>
      <c r="T37" s="410"/>
      <c r="U37" s="97"/>
      <c r="V37" s="217"/>
      <c r="W37" s="421"/>
      <c r="X37" s="410"/>
      <c r="Y37" s="97"/>
      <c r="Z37" s="217"/>
      <c r="AA37" s="208"/>
      <c r="AB37" s="410"/>
      <c r="AC37" s="97"/>
      <c r="AD37" s="217"/>
      <c r="AE37" s="208"/>
      <c r="AF37" s="410"/>
      <c r="AG37" s="113"/>
      <c r="AH37" s="200"/>
      <c r="AI37" s="208"/>
      <c r="AJ37" s="410"/>
      <c r="AK37" s="124"/>
      <c r="AL37" s="217"/>
      <c r="AM37" s="208"/>
      <c r="AN37" s="410"/>
      <c r="AO37" s="97"/>
      <c r="AP37" s="217"/>
      <c r="AQ37" s="208"/>
      <c r="AR37" s="410"/>
      <c r="AS37" s="97"/>
      <c r="AT37" s="217"/>
      <c r="AU37" s="208"/>
      <c r="AV37" s="410"/>
      <c r="AW37" s="97"/>
      <c r="AX37" s="217"/>
      <c r="AY37" s="208"/>
      <c r="AZ37" s="410"/>
      <c r="BA37" s="97"/>
      <c r="BB37" s="217"/>
      <c r="BC37" s="208"/>
      <c r="BD37" s="410"/>
      <c r="BE37" s="97"/>
      <c r="BF37" s="217"/>
      <c r="BG37" s="208"/>
    </row>
    <row r="38" spans="1:59" ht="13.5" thickBot="1">
      <c r="A38" s="39"/>
      <c r="B38" s="389"/>
      <c r="C38" s="167"/>
      <c r="D38" s="19"/>
      <c r="E38" s="448"/>
      <c r="F38" s="438"/>
      <c r="G38" s="177"/>
      <c r="H38" s="131"/>
      <c r="I38" s="448"/>
      <c r="J38" s="438"/>
      <c r="K38" s="186"/>
      <c r="L38" s="75"/>
      <c r="M38" s="93"/>
      <c r="N38" s="211"/>
      <c r="O38" s="427"/>
      <c r="P38" s="75"/>
      <c r="Q38" s="93"/>
      <c r="R38" s="211"/>
      <c r="S38" s="427"/>
      <c r="T38" s="75"/>
      <c r="U38" s="93"/>
      <c r="V38" s="211"/>
      <c r="W38" s="417"/>
      <c r="X38" s="75"/>
      <c r="Y38" s="93"/>
      <c r="Z38" s="211"/>
      <c r="AA38" s="427"/>
      <c r="AB38" s="75"/>
      <c r="AC38" s="93"/>
      <c r="AD38" s="211"/>
      <c r="AE38" s="427"/>
      <c r="AF38" s="75"/>
      <c r="AG38" s="109"/>
      <c r="AH38" s="196"/>
      <c r="AI38" s="427"/>
      <c r="AJ38" s="75"/>
      <c r="AK38" s="120"/>
      <c r="AL38" s="211"/>
      <c r="AM38" s="427"/>
      <c r="AN38" s="75"/>
      <c r="AO38" s="93"/>
      <c r="AP38" s="211"/>
      <c r="AQ38" s="427"/>
      <c r="AR38" s="75"/>
      <c r="AS38" s="93"/>
      <c r="AT38" s="211"/>
      <c r="AU38" s="427"/>
      <c r="AV38" s="75"/>
      <c r="AW38" s="93"/>
      <c r="AX38" s="211"/>
      <c r="AY38" s="427"/>
      <c r="AZ38" s="75"/>
      <c r="BA38" s="93"/>
      <c r="BB38" s="211"/>
      <c r="BC38" s="427"/>
      <c r="BD38" s="75"/>
      <c r="BE38" s="93"/>
      <c r="BF38" s="211"/>
      <c r="BG38" s="427"/>
    </row>
    <row r="39" spans="1:59" ht="13.5" thickBot="1">
      <c r="A39" s="42" t="s">
        <v>32</v>
      </c>
      <c r="B39" s="168">
        <f>A4*1.075</f>
        <v>215</v>
      </c>
      <c r="C39" s="168">
        <f>(A4*1.075)/A2</f>
        <v>107.5</v>
      </c>
      <c r="D39" s="43">
        <f>A4*1.075</f>
        <v>215</v>
      </c>
      <c r="E39" s="449">
        <f>(A4*1.075)/A2</f>
        <v>107.5</v>
      </c>
      <c r="F39" s="482">
        <f>A4*1.075</f>
        <v>215</v>
      </c>
      <c r="G39" s="384">
        <f>(A4*1.075)/A2</f>
        <v>107.5</v>
      </c>
      <c r="H39" s="142">
        <f>A4*1.075</f>
        <v>215</v>
      </c>
      <c r="I39" s="449">
        <f>(A4*1.075)/A2</f>
        <v>107.5</v>
      </c>
      <c r="J39" s="477">
        <f>A4*1.075</f>
        <v>215</v>
      </c>
      <c r="K39" s="187">
        <f>(A4*1.075)/A2</f>
        <v>107.5</v>
      </c>
      <c r="L39" s="79"/>
      <c r="M39" s="94"/>
      <c r="N39" s="212"/>
      <c r="O39" s="428"/>
      <c r="P39" s="79">
        <f>A4*1.075</f>
        <v>215</v>
      </c>
      <c r="Q39" s="94">
        <f>(A4*1.075)/A2</f>
        <v>107.5</v>
      </c>
      <c r="R39" s="212">
        <f>A4*1.075</f>
        <v>215</v>
      </c>
      <c r="S39" s="428">
        <f>(A4*1.075)/A2</f>
        <v>107.5</v>
      </c>
      <c r="T39" s="79">
        <f>A4*1.075</f>
        <v>215</v>
      </c>
      <c r="U39" s="94">
        <f>(A4*1.075)/A2</f>
        <v>107.5</v>
      </c>
      <c r="V39" s="472">
        <f>A4*1.075</f>
        <v>215</v>
      </c>
      <c r="W39" s="418">
        <f>(A4*1.075)/A2</f>
        <v>107.5</v>
      </c>
      <c r="X39" s="79">
        <f>A4*1.075</f>
        <v>215</v>
      </c>
      <c r="Y39" s="94">
        <f>(A4*1.075)/A2</f>
        <v>107.5</v>
      </c>
      <c r="Z39" s="472">
        <f>A4*1.075</f>
        <v>215</v>
      </c>
      <c r="AA39" s="428">
        <f>(A4*1.075)/A2</f>
        <v>107.5</v>
      </c>
      <c r="AB39" s="79">
        <f>A4*1.075</f>
        <v>215</v>
      </c>
      <c r="AC39" s="94">
        <f>(A4*1.075)/A2</f>
        <v>107.5</v>
      </c>
      <c r="AD39" s="212">
        <f>A4*1.075</f>
        <v>215</v>
      </c>
      <c r="AE39" s="428">
        <f>(A4*1.075)/A2</f>
        <v>107.5</v>
      </c>
      <c r="AF39" s="76">
        <f>A4*1.075</f>
        <v>215</v>
      </c>
      <c r="AG39" s="110">
        <f>(A4*1.075)/A2</f>
        <v>107.5</v>
      </c>
      <c r="AH39" s="197">
        <f>A4*1.075</f>
        <v>215</v>
      </c>
      <c r="AI39" s="428">
        <f>(A4*1.075)/A2</f>
        <v>107.5</v>
      </c>
      <c r="AJ39" s="76">
        <f>A4*1.075</f>
        <v>215</v>
      </c>
      <c r="AK39" s="121">
        <f>(A4*1.075)/A2</f>
        <v>107.5</v>
      </c>
      <c r="AL39" s="212">
        <f>A4*1.075</f>
        <v>215</v>
      </c>
      <c r="AM39" s="428">
        <f>(A4*1.075)/A2</f>
        <v>107.5</v>
      </c>
      <c r="AN39" s="76"/>
      <c r="AO39" s="94"/>
      <c r="AP39" s="212"/>
      <c r="AQ39" s="428"/>
      <c r="AR39" s="76">
        <f>A4*1.075</f>
        <v>215</v>
      </c>
      <c r="AS39" s="94">
        <f>(A4*1.075)/A2</f>
        <v>107.5</v>
      </c>
      <c r="AT39" s="461">
        <f>A4*1.075</f>
        <v>215</v>
      </c>
      <c r="AU39" s="459">
        <f>(A4*1.075)/A2</f>
        <v>107.5</v>
      </c>
      <c r="AV39" s="489">
        <v>0</v>
      </c>
      <c r="AW39" s="490">
        <v>0</v>
      </c>
      <c r="AX39" s="461">
        <f>A4*1.075</f>
        <v>215</v>
      </c>
      <c r="AY39" s="459">
        <f>(A4*1.075)/A2</f>
        <v>107.5</v>
      </c>
      <c r="AZ39" s="489">
        <v>0</v>
      </c>
      <c r="BA39" s="490">
        <v>0</v>
      </c>
      <c r="BB39" s="472">
        <f>A4*1.075</f>
        <v>215</v>
      </c>
      <c r="BC39" s="428">
        <f>(A4*1.075)/A2</f>
        <v>107.5</v>
      </c>
      <c r="BD39" s="79">
        <f>A4*1.075</f>
        <v>215</v>
      </c>
      <c r="BE39" s="94">
        <f>(A4*1.075)/A2</f>
        <v>107.5</v>
      </c>
      <c r="BF39" s="494"/>
      <c r="BG39" s="495"/>
    </row>
    <row r="40" spans="1:59" ht="12.75">
      <c r="A40" s="40" t="s">
        <v>70</v>
      </c>
      <c r="B40" s="390">
        <f aca="true" t="shared" si="5" ref="B40:G40">B39*0.1116</f>
        <v>23.994</v>
      </c>
      <c r="C40" s="170">
        <f>C39*0.1116</f>
        <v>11.997</v>
      </c>
      <c r="D40" s="5">
        <f>D39*0.1116</f>
        <v>23.994</v>
      </c>
      <c r="E40" s="454">
        <f t="shared" si="5"/>
        <v>11.997</v>
      </c>
      <c r="F40" s="526">
        <f t="shared" si="5"/>
        <v>23.994</v>
      </c>
      <c r="G40" s="527">
        <f t="shared" si="5"/>
        <v>11.997</v>
      </c>
      <c r="H40" s="133">
        <f>H39*0.1116</f>
        <v>23.994</v>
      </c>
      <c r="I40" s="454">
        <f>I39*0.1116</f>
        <v>11.997</v>
      </c>
      <c r="J40" s="442">
        <f>J39*0.1116</f>
        <v>23.994</v>
      </c>
      <c r="K40" s="188">
        <f>K39*0.1116</f>
        <v>11.997</v>
      </c>
      <c r="L40" s="77"/>
      <c r="M40" s="434"/>
      <c r="N40" s="210"/>
      <c r="O40" s="429"/>
      <c r="P40" s="77">
        <f aca="true" t="shared" si="6" ref="P40:AG40">P39*0.1116</f>
        <v>23.994</v>
      </c>
      <c r="Q40" s="434">
        <f t="shared" si="6"/>
        <v>11.997</v>
      </c>
      <c r="R40" s="210">
        <f t="shared" si="6"/>
        <v>23.994</v>
      </c>
      <c r="S40" s="209">
        <f t="shared" si="6"/>
        <v>11.997</v>
      </c>
      <c r="T40" s="77">
        <f t="shared" si="6"/>
        <v>23.994</v>
      </c>
      <c r="U40" s="434">
        <f t="shared" si="6"/>
        <v>11.997</v>
      </c>
      <c r="V40" s="210">
        <f t="shared" si="6"/>
        <v>23.994</v>
      </c>
      <c r="W40" s="422">
        <f t="shared" si="6"/>
        <v>11.997</v>
      </c>
      <c r="X40" s="77">
        <f t="shared" si="6"/>
        <v>23.994</v>
      </c>
      <c r="Y40" s="434">
        <f t="shared" si="6"/>
        <v>11.997</v>
      </c>
      <c r="Z40" s="210">
        <f t="shared" si="6"/>
        <v>23.994</v>
      </c>
      <c r="AA40" s="209">
        <f t="shared" si="6"/>
        <v>11.997</v>
      </c>
      <c r="AB40" s="77">
        <f t="shared" si="6"/>
        <v>23.994</v>
      </c>
      <c r="AC40" s="434">
        <f t="shared" si="6"/>
        <v>11.997</v>
      </c>
      <c r="AD40" s="210">
        <f t="shared" si="6"/>
        <v>23.994</v>
      </c>
      <c r="AE40" s="209">
        <f t="shared" si="6"/>
        <v>11.997</v>
      </c>
      <c r="AF40" s="77">
        <f t="shared" si="6"/>
        <v>23.994</v>
      </c>
      <c r="AG40" s="114">
        <f t="shared" si="6"/>
        <v>11.997</v>
      </c>
      <c r="AH40" s="194">
        <f aca="true" t="shared" si="7" ref="AH40:AM40">AH39*0.1116</f>
        <v>23.994</v>
      </c>
      <c r="AI40" s="209">
        <f t="shared" si="7"/>
        <v>11.997</v>
      </c>
      <c r="AJ40" s="77">
        <f t="shared" si="7"/>
        <v>23.994</v>
      </c>
      <c r="AK40" s="126">
        <f t="shared" si="7"/>
        <v>11.997</v>
      </c>
      <c r="AL40" s="210">
        <f t="shared" si="7"/>
        <v>23.994</v>
      </c>
      <c r="AM40" s="209">
        <f t="shared" si="7"/>
        <v>11.997</v>
      </c>
      <c r="AN40" s="411"/>
      <c r="AO40" s="432"/>
      <c r="AP40" s="210"/>
      <c r="AQ40" s="435"/>
      <c r="AR40" s="77">
        <f aca="true" t="shared" si="8" ref="AR40:AW40">AR39*0.1116</f>
        <v>23.994</v>
      </c>
      <c r="AS40" s="434">
        <f t="shared" si="8"/>
        <v>11.997</v>
      </c>
      <c r="AT40" s="442">
        <f t="shared" si="8"/>
        <v>23.994</v>
      </c>
      <c r="AU40" s="209">
        <f t="shared" si="8"/>
        <v>11.997</v>
      </c>
      <c r="AV40" s="491">
        <f t="shared" si="8"/>
        <v>0</v>
      </c>
      <c r="AW40" s="492">
        <f t="shared" si="8"/>
        <v>0</v>
      </c>
      <c r="AX40" s="442">
        <f aca="true" t="shared" si="9" ref="AX40:BC40">AX39*0.1116</f>
        <v>23.994</v>
      </c>
      <c r="AY40" s="209">
        <f t="shared" si="9"/>
        <v>11.997</v>
      </c>
      <c r="AZ40" s="491">
        <f t="shared" si="9"/>
        <v>0</v>
      </c>
      <c r="BA40" s="492">
        <f t="shared" si="9"/>
        <v>0</v>
      </c>
      <c r="BB40" s="210">
        <f t="shared" si="9"/>
        <v>23.994</v>
      </c>
      <c r="BC40" s="209">
        <f t="shared" si="9"/>
        <v>11.997</v>
      </c>
      <c r="BD40" s="77">
        <f>BD39*0.1116</f>
        <v>23.994</v>
      </c>
      <c r="BE40" s="434">
        <f>BE39*0.1116</f>
        <v>11.997</v>
      </c>
      <c r="BF40" s="496"/>
      <c r="BG40" s="492"/>
    </row>
    <row r="41" spans="1:59" ht="12.75">
      <c r="A41" s="24" t="s">
        <v>55</v>
      </c>
      <c r="B41" s="387">
        <f aca="true" t="shared" si="10" ref="B41:G41">B39*0.8884</f>
        <v>191.006</v>
      </c>
      <c r="C41" s="165">
        <f t="shared" si="10"/>
        <v>95.503</v>
      </c>
      <c r="D41" s="7">
        <f>B39*0.8884</f>
        <v>191.006</v>
      </c>
      <c r="E41" s="452">
        <f t="shared" si="10"/>
        <v>95.503</v>
      </c>
      <c r="F41" s="455">
        <f t="shared" si="10"/>
        <v>191.006</v>
      </c>
      <c r="G41" s="383">
        <f t="shared" si="10"/>
        <v>95.503</v>
      </c>
      <c r="H41" s="129">
        <f>H39*0.8884</f>
        <v>191.006</v>
      </c>
      <c r="I41" s="452">
        <f>I39*0.8884</f>
        <v>95.503</v>
      </c>
      <c r="J41" s="440">
        <f>J39*0.8884</f>
        <v>191.006</v>
      </c>
      <c r="K41" s="184">
        <f>K39*0.8884</f>
        <v>95.503</v>
      </c>
      <c r="L41" s="73"/>
      <c r="M41" s="96"/>
      <c r="N41" s="213"/>
      <c r="O41" s="426"/>
      <c r="P41" s="73">
        <f aca="true" t="shared" si="11" ref="P41:AE41">P39*0.8884</f>
        <v>191.006</v>
      </c>
      <c r="Q41" s="96">
        <f t="shared" si="11"/>
        <v>95.503</v>
      </c>
      <c r="R41" s="213">
        <f t="shared" si="11"/>
        <v>191.006</v>
      </c>
      <c r="S41" s="205">
        <f t="shared" si="11"/>
        <v>95.503</v>
      </c>
      <c r="T41" s="73">
        <f t="shared" si="11"/>
        <v>191.006</v>
      </c>
      <c r="U41" s="96">
        <f t="shared" si="11"/>
        <v>95.503</v>
      </c>
      <c r="V41" s="213">
        <f>V39*0.8884</f>
        <v>191.006</v>
      </c>
      <c r="W41" s="420">
        <f>W39*0.8884</f>
        <v>95.503</v>
      </c>
      <c r="X41" s="73">
        <f>X39*0.8884</f>
        <v>191.006</v>
      </c>
      <c r="Y41" s="96">
        <f>Y39*0.8884</f>
        <v>95.503</v>
      </c>
      <c r="Z41" s="213">
        <f t="shared" si="11"/>
        <v>191.006</v>
      </c>
      <c r="AA41" s="205">
        <f t="shared" si="11"/>
        <v>95.503</v>
      </c>
      <c r="AB41" s="73">
        <f t="shared" si="11"/>
        <v>191.006</v>
      </c>
      <c r="AC41" s="96">
        <f t="shared" si="11"/>
        <v>95.503</v>
      </c>
      <c r="AD41" s="213">
        <f t="shared" si="11"/>
        <v>191.006</v>
      </c>
      <c r="AE41" s="205">
        <f t="shared" si="11"/>
        <v>95.503</v>
      </c>
      <c r="AF41" s="73">
        <f>AF39*0.8884</f>
        <v>191.006</v>
      </c>
      <c r="AG41" s="112">
        <f>AG39*0.8884</f>
        <v>95.503</v>
      </c>
      <c r="AH41" s="195">
        <f>AF39*0.8884</f>
        <v>191.006</v>
      </c>
      <c r="AI41" s="205">
        <f>AI39*0.8884</f>
        <v>95.503</v>
      </c>
      <c r="AJ41" s="73">
        <f>AH39*0.8884</f>
        <v>191.006</v>
      </c>
      <c r="AK41" s="123">
        <f>AK39*0.8884</f>
        <v>95.503</v>
      </c>
      <c r="AL41" s="213">
        <f>AL39*0.8884</f>
        <v>191.006</v>
      </c>
      <c r="AM41" s="205">
        <f>AM39*0.8884</f>
        <v>95.503</v>
      </c>
      <c r="AN41" s="412"/>
      <c r="AO41" s="433"/>
      <c r="AP41" s="213"/>
      <c r="AQ41" s="436"/>
      <c r="AR41" s="73">
        <f aca="true" t="shared" si="12" ref="AR41:AW41">AR39*0.8884</f>
        <v>191.006</v>
      </c>
      <c r="AS41" s="96">
        <f t="shared" si="12"/>
        <v>95.503</v>
      </c>
      <c r="AT41" s="440">
        <f t="shared" si="12"/>
        <v>191.006</v>
      </c>
      <c r="AU41" s="205">
        <f t="shared" si="12"/>
        <v>95.503</v>
      </c>
      <c r="AV41" s="488">
        <f t="shared" si="12"/>
        <v>0</v>
      </c>
      <c r="AW41" s="493">
        <f t="shared" si="12"/>
        <v>0</v>
      </c>
      <c r="AX41" s="440">
        <f aca="true" t="shared" si="13" ref="AX41:BC41">AX39*0.8884</f>
        <v>191.006</v>
      </c>
      <c r="AY41" s="205">
        <f t="shared" si="13"/>
        <v>95.503</v>
      </c>
      <c r="AZ41" s="488">
        <f t="shared" si="13"/>
        <v>0</v>
      </c>
      <c r="BA41" s="493">
        <f t="shared" si="13"/>
        <v>0</v>
      </c>
      <c r="BB41" s="213">
        <f t="shared" si="13"/>
        <v>191.006</v>
      </c>
      <c r="BC41" s="205">
        <f t="shared" si="13"/>
        <v>95.503</v>
      </c>
      <c r="BD41" s="73">
        <f>BD39*0.8884</f>
        <v>191.006</v>
      </c>
      <c r="BE41" s="96">
        <f>BE39*0.8884</f>
        <v>95.503</v>
      </c>
      <c r="BF41" s="486"/>
      <c r="BG41" s="493"/>
    </row>
    <row r="42" spans="1:59" ht="13.5" thickBot="1">
      <c r="A42" s="39"/>
      <c r="B42" s="389"/>
      <c r="C42" s="167"/>
      <c r="D42" s="19"/>
      <c r="E42" s="448"/>
      <c r="F42" s="438"/>
      <c r="G42" s="177"/>
      <c r="H42" s="131"/>
      <c r="I42" s="448"/>
      <c r="J42" s="438"/>
      <c r="K42" s="186"/>
      <c r="L42" s="75"/>
      <c r="M42" s="93"/>
      <c r="N42" s="211"/>
      <c r="O42" s="427"/>
      <c r="P42" s="75"/>
      <c r="Q42" s="93"/>
      <c r="R42" s="211"/>
      <c r="S42" s="427"/>
      <c r="T42" s="75"/>
      <c r="U42" s="93"/>
      <c r="V42" s="211"/>
      <c r="W42" s="417"/>
      <c r="X42" s="75"/>
      <c r="Y42" s="93"/>
      <c r="Z42" s="211"/>
      <c r="AA42" s="427"/>
      <c r="AB42" s="75"/>
      <c r="AC42" s="93"/>
      <c r="AD42" s="211"/>
      <c r="AE42" s="427"/>
      <c r="AF42" s="75"/>
      <c r="AG42" s="109"/>
      <c r="AH42" s="196"/>
      <c r="AI42" s="427"/>
      <c r="AJ42" s="75"/>
      <c r="AK42" s="120"/>
      <c r="AL42" s="211"/>
      <c r="AM42" s="427"/>
      <c r="AN42" s="75"/>
      <c r="AO42" s="93"/>
      <c r="AP42" s="211"/>
      <c r="AQ42" s="427"/>
      <c r="AR42" s="75"/>
      <c r="AS42" s="93"/>
      <c r="AT42" s="211"/>
      <c r="AU42" s="427"/>
      <c r="AV42" s="75"/>
      <c r="AW42" s="93"/>
      <c r="AX42" s="211"/>
      <c r="AY42" s="427"/>
      <c r="AZ42" s="75"/>
      <c r="BA42" s="93"/>
      <c r="BB42" s="211"/>
      <c r="BC42" s="427"/>
      <c r="BD42" s="75"/>
      <c r="BE42" s="93"/>
      <c r="BF42" s="211"/>
      <c r="BG42" s="427"/>
    </row>
    <row r="43" spans="1:59" ht="13.5" thickBot="1">
      <c r="A43" s="49" t="s">
        <v>18</v>
      </c>
      <c r="B43" s="358">
        <f>A4</f>
        <v>200</v>
      </c>
      <c r="C43" s="358">
        <f>A4/A2</f>
        <v>100</v>
      </c>
      <c r="D43" s="50">
        <f>A4</f>
        <v>200</v>
      </c>
      <c r="E43" s="480">
        <f>A4/A2</f>
        <v>100</v>
      </c>
      <c r="F43" s="462">
        <f>A4</f>
        <v>200</v>
      </c>
      <c r="G43" s="376">
        <f>A4/A2</f>
        <v>100</v>
      </c>
      <c r="H43" s="143">
        <f>A4</f>
        <v>200</v>
      </c>
      <c r="I43" s="480">
        <f>A4/A2</f>
        <v>100</v>
      </c>
      <c r="J43" s="462">
        <f>A4</f>
        <v>200</v>
      </c>
      <c r="K43" s="372">
        <f>A4/A2</f>
        <v>100</v>
      </c>
      <c r="L43" s="80"/>
      <c r="M43" s="103"/>
      <c r="N43" s="364"/>
      <c r="O43" s="465"/>
      <c r="P43" s="80">
        <f>A4</f>
        <v>200</v>
      </c>
      <c r="Q43" s="103">
        <f>A4/A2</f>
        <v>100</v>
      </c>
      <c r="R43" s="364">
        <f>A4</f>
        <v>200</v>
      </c>
      <c r="S43" s="465">
        <f>A4/A2</f>
        <v>100</v>
      </c>
      <c r="T43" s="80">
        <f>A4</f>
        <v>200</v>
      </c>
      <c r="U43" s="103">
        <f>A4/A2</f>
        <v>100</v>
      </c>
      <c r="V43" s="364">
        <f>A4</f>
        <v>200</v>
      </c>
      <c r="W43" s="474">
        <f>A4/A2</f>
        <v>100</v>
      </c>
      <c r="X43" s="80">
        <f>A4</f>
        <v>200</v>
      </c>
      <c r="Y43" s="103">
        <f>A4/A2</f>
        <v>100</v>
      </c>
      <c r="Z43" s="364">
        <f>A4</f>
        <v>200</v>
      </c>
      <c r="AA43" s="465">
        <f>A4/A2</f>
        <v>100</v>
      </c>
      <c r="AB43" s="80">
        <f>A4</f>
        <v>200</v>
      </c>
      <c r="AC43" s="103">
        <f>A4/A2</f>
        <v>100</v>
      </c>
      <c r="AD43" s="364">
        <f>A4</f>
        <v>200</v>
      </c>
      <c r="AE43" s="465">
        <f>A4/A2</f>
        <v>100</v>
      </c>
      <c r="AF43" s="80">
        <f>A4</f>
        <v>200</v>
      </c>
      <c r="AG43" s="137">
        <f>A4/A2</f>
        <v>100</v>
      </c>
      <c r="AH43" s="368">
        <f>A4</f>
        <v>200</v>
      </c>
      <c r="AI43" s="465">
        <f>A4/A2</f>
        <v>100</v>
      </c>
      <c r="AJ43" s="80">
        <f>A4</f>
        <v>200</v>
      </c>
      <c r="AK43" s="140">
        <f>A4/A2</f>
        <v>100</v>
      </c>
      <c r="AL43" s="364">
        <f>A4</f>
        <v>200</v>
      </c>
      <c r="AM43" s="465">
        <f>A4/A2</f>
        <v>100</v>
      </c>
      <c r="AN43" s="80">
        <f>A4</f>
        <v>200</v>
      </c>
      <c r="AO43" s="103">
        <f>A4/A2</f>
        <v>100</v>
      </c>
      <c r="AP43" s="364"/>
      <c r="AQ43" s="465"/>
      <c r="AR43" s="80">
        <f>A4</f>
        <v>200</v>
      </c>
      <c r="AS43" s="103">
        <f>A4/A2</f>
        <v>100</v>
      </c>
      <c r="AT43" s="462">
        <f>A4</f>
        <v>200</v>
      </c>
      <c r="AU43" s="460">
        <f>A4/A2</f>
        <v>100</v>
      </c>
      <c r="AV43" s="80">
        <f>A4</f>
        <v>200</v>
      </c>
      <c r="AW43" s="103">
        <f>A4/A2</f>
        <v>100</v>
      </c>
      <c r="AX43" s="462">
        <f>A4</f>
        <v>200</v>
      </c>
      <c r="AY43" s="460">
        <f>A4/A2</f>
        <v>100</v>
      </c>
      <c r="AZ43" s="80">
        <f>A4</f>
        <v>200</v>
      </c>
      <c r="BA43" s="456">
        <f>A4/A2</f>
        <v>100</v>
      </c>
      <c r="BB43" s="364">
        <f>A4</f>
        <v>200</v>
      </c>
      <c r="BC43" s="465">
        <f>A4/A2</f>
        <v>100</v>
      </c>
      <c r="BD43" s="80">
        <f>A4</f>
        <v>200</v>
      </c>
      <c r="BE43" s="456">
        <f>A4/A2</f>
        <v>100</v>
      </c>
      <c r="BF43" s="364">
        <f>A4</f>
        <v>200</v>
      </c>
      <c r="BG43" s="532">
        <f>A4/A2</f>
        <v>100</v>
      </c>
    </row>
    <row r="44" spans="1:59" ht="12.75">
      <c r="A44" s="48" t="s">
        <v>3</v>
      </c>
      <c r="B44" s="390"/>
      <c r="C44" s="169"/>
      <c r="D44" s="5"/>
      <c r="E44" s="450"/>
      <c r="F44" s="442"/>
      <c r="G44" s="174"/>
      <c r="H44" s="133"/>
      <c r="I44" s="450"/>
      <c r="J44" s="442"/>
      <c r="K44" s="189"/>
      <c r="L44" s="77"/>
      <c r="M44" s="95"/>
      <c r="N44" s="210"/>
      <c r="O44" s="429"/>
      <c r="P44" s="77"/>
      <c r="Q44" s="95"/>
      <c r="R44" s="210"/>
      <c r="S44" s="429"/>
      <c r="T44" s="77"/>
      <c r="U44" s="95"/>
      <c r="V44" s="210"/>
      <c r="W44" s="419"/>
      <c r="X44" s="77"/>
      <c r="Y44" s="95"/>
      <c r="Z44" s="210"/>
      <c r="AA44" s="429"/>
      <c r="AB44" s="77"/>
      <c r="AC44" s="95"/>
      <c r="AD44" s="210"/>
      <c r="AE44" s="429"/>
      <c r="AF44" s="77"/>
      <c r="AG44" s="111"/>
      <c r="AH44" s="194"/>
      <c r="AI44" s="429"/>
      <c r="AJ44" s="77"/>
      <c r="AK44" s="122"/>
      <c r="AL44" s="210"/>
      <c r="AM44" s="429"/>
      <c r="AN44" s="77"/>
      <c r="AO44" s="95"/>
      <c r="AP44" s="210"/>
      <c r="AQ44" s="429"/>
      <c r="AR44" s="77"/>
      <c r="AS44" s="95"/>
      <c r="AT44" s="210"/>
      <c r="AU44" s="429"/>
      <c r="AV44" s="77"/>
      <c r="AW44" s="95"/>
      <c r="AX44" s="210"/>
      <c r="AY44" s="429"/>
      <c r="AZ44" s="77"/>
      <c r="BA44" s="95"/>
      <c r="BB44" s="210"/>
      <c r="BC44" s="429"/>
      <c r="BD44" s="77"/>
      <c r="BE44" s="95"/>
      <c r="BF44" s="210"/>
      <c r="BG44" s="429"/>
    </row>
    <row r="45" spans="1:59" ht="12.75">
      <c r="A45" s="24" t="s">
        <v>0</v>
      </c>
      <c r="B45" s="387"/>
      <c r="C45" s="159"/>
      <c r="D45" s="7"/>
      <c r="E45" s="446"/>
      <c r="F45" s="440"/>
      <c r="G45" s="175"/>
      <c r="H45" s="129"/>
      <c r="I45" s="446"/>
      <c r="J45" s="440"/>
      <c r="K45" s="183"/>
      <c r="L45" s="73"/>
      <c r="M45" s="91"/>
      <c r="N45" s="488">
        <f>N22/4</f>
        <v>50</v>
      </c>
      <c r="O45" s="487">
        <f>(A4*0.25)/A2</f>
        <v>25</v>
      </c>
      <c r="P45" s="73"/>
      <c r="Q45" s="91"/>
      <c r="R45" s="486">
        <f>A4/3</f>
        <v>66.66666666666667</v>
      </c>
      <c r="S45" s="487">
        <f>(A4/3)/A2</f>
        <v>33.333333333333336</v>
      </c>
      <c r="T45" s="73"/>
      <c r="U45" s="91"/>
      <c r="V45" s="213"/>
      <c r="W45" s="415"/>
      <c r="X45" s="73"/>
      <c r="Y45" s="91"/>
      <c r="Z45" s="213"/>
      <c r="AA45" s="426"/>
      <c r="AB45" s="73"/>
      <c r="AC45" s="91"/>
      <c r="AD45" s="213"/>
      <c r="AE45" s="426"/>
      <c r="AF45" s="73"/>
      <c r="AG45" s="107"/>
      <c r="AH45" s="195"/>
      <c r="AI45" s="426"/>
      <c r="AJ45" s="73"/>
      <c r="AK45" s="118"/>
      <c r="AL45" s="213"/>
      <c r="AM45" s="426"/>
      <c r="AN45" s="73"/>
      <c r="AO45" s="91"/>
      <c r="AP45" s="213"/>
      <c r="AQ45" s="426"/>
      <c r="AR45" s="73"/>
      <c r="AS45" s="91"/>
      <c r="AT45" s="213"/>
      <c r="AU45" s="426"/>
      <c r="AV45" s="73"/>
      <c r="AW45" s="91"/>
      <c r="AX45" s="213"/>
      <c r="AY45" s="426"/>
      <c r="AZ45" s="73"/>
      <c r="BA45" s="91"/>
      <c r="BB45" s="213"/>
      <c r="BC45" s="426"/>
      <c r="BD45" s="73"/>
      <c r="BE45" s="91"/>
      <c r="BF45" s="213"/>
      <c r="BG45" s="426"/>
    </row>
    <row r="46" spans="1:59" ht="12.75">
      <c r="A46" s="25" t="s">
        <v>36</v>
      </c>
      <c r="B46" s="387">
        <f>A4</f>
        <v>200</v>
      </c>
      <c r="C46" s="159">
        <f>A4/A2</f>
        <v>100</v>
      </c>
      <c r="D46" s="7">
        <f>B43</f>
        <v>200</v>
      </c>
      <c r="E46" s="446">
        <f aca="true" t="shared" si="14" ref="E46:K46">E43</f>
        <v>100</v>
      </c>
      <c r="F46" s="440">
        <f t="shared" si="14"/>
        <v>200</v>
      </c>
      <c r="G46" s="175">
        <f t="shared" si="14"/>
        <v>100</v>
      </c>
      <c r="H46" s="129">
        <f t="shared" si="14"/>
        <v>200</v>
      </c>
      <c r="I46" s="446">
        <f t="shared" si="14"/>
        <v>100</v>
      </c>
      <c r="J46" s="440">
        <f t="shared" si="14"/>
        <v>200</v>
      </c>
      <c r="K46" s="183">
        <f t="shared" si="14"/>
        <v>100</v>
      </c>
      <c r="L46" s="73"/>
      <c r="M46" s="91"/>
      <c r="N46" s="488">
        <f>N22/2</f>
        <v>100</v>
      </c>
      <c r="O46" s="487">
        <f>(A4*0.5)/A2</f>
        <v>50</v>
      </c>
      <c r="P46" s="73"/>
      <c r="Q46" s="91"/>
      <c r="R46" s="486">
        <f>A4/3</f>
        <v>66.66666666666667</v>
      </c>
      <c r="S46" s="487">
        <f>(A4/3)/A2</f>
        <v>33.333333333333336</v>
      </c>
      <c r="T46" s="73"/>
      <c r="U46" s="91"/>
      <c r="V46" s="213">
        <f>V43*0.25</f>
        <v>50</v>
      </c>
      <c r="W46" s="415">
        <f>W43*0.25</f>
        <v>25</v>
      </c>
      <c r="X46" s="488">
        <f>X43*0.25</f>
        <v>50</v>
      </c>
      <c r="Y46" s="487">
        <f>Y43*0.25</f>
        <v>25</v>
      </c>
      <c r="Z46" s="213"/>
      <c r="AA46" s="426"/>
      <c r="AB46" s="488">
        <f>A4*0.25</f>
        <v>50</v>
      </c>
      <c r="AC46" s="487">
        <f>(A4*0.25)/A2</f>
        <v>25</v>
      </c>
      <c r="AD46" s="213">
        <f>A4</f>
        <v>200</v>
      </c>
      <c r="AE46" s="426">
        <f>A4/A2</f>
        <v>100</v>
      </c>
      <c r="AF46" s="73">
        <f>AF43-AF53</f>
        <v>100</v>
      </c>
      <c r="AG46" s="107">
        <f>AG43-AG53</f>
        <v>50</v>
      </c>
      <c r="AH46" s="195">
        <f>AH43-AF53</f>
        <v>100</v>
      </c>
      <c r="AI46" s="426">
        <f>AI43-AI53</f>
        <v>50</v>
      </c>
      <c r="AJ46" s="73">
        <f>AH43-AH53</f>
        <v>100</v>
      </c>
      <c r="AK46" s="118">
        <f>AK43-AK53</f>
        <v>50</v>
      </c>
      <c r="AL46" s="213">
        <f>AL43-AL53</f>
        <v>100</v>
      </c>
      <c r="AM46" s="426">
        <f>AM43-AM53</f>
        <v>50</v>
      </c>
      <c r="AN46" s="488">
        <f>A4</f>
        <v>200</v>
      </c>
      <c r="AO46" s="487">
        <f>A4/A2</f>
        <v>100</v>
      </c>
      <c r="AP46" s="213"/>
      <c r="AQ46" s="426"/>
      <c r="AR46" s="73">
        <f>A4</f>
        <v>200</v>
      </c>
      <c r="AS46" s="91">
        <f>A4/A2</f>
        <v>100</v>
      </c>
      <c r="AT46" s="213">
        <f>AT43</f>
        <v>200</v>
      </c>
      <c r="AU46" s="426">
        <f>AU43</f>
        <v>100</v>
      </c>
      <c r="AV46" s="73">
        <f>AV43</f>
        <v>200</v>
      </c>
      <c r="AW46" s="91">
        <f>AW43</f>
        <v>100</v>
      </c>
      <c r="AX46" s="486"/>
      <c r="AY46" s="487"/>
      <c r="AZ46" s="488">
        <f>A4</f>
        <v>200</v>
      </c>
      <c r="BA46" s="487">
        <f>A4/A2</f>
        <v>100</v>
      </c>
      <c r="BB46" s="488">
        <f>A4*0.25</f>
        <v>50</v>
      </c>
      <c r="BC46" s="487">
        <f>(A4*0.25)/A2</f>
        <v>25</v>
      </c>
      <c r="BD46" s="486">
        <f>BD43*0.1</f>
        <v>20</v>
      </c>
      <c r="BE46" s="487">
        <f>BE43*0.1</f>
        <v>10</v>
      </c>
      <c r="BF46" s="213">
        <f>BF43</f>
        <v>200</v>
      </c>
      <c r="BG46" s="426">
        <f>BG43</f>
        <v>100</v>
      </c>
    </row>
    <row r="47" spans="1:59" ht="12.75">
      <c r="A47" s="24" t="s">
        <v>1</v>
      </c>
      <c r="B47" s="387"/>
      <c r="C47" s="159"/>
      <c r="D47" s="7"/>
      <c r="E47" s="446"/>
      <c r="F47" s="440"/>
      <c r="G47" s="175"/>
      <c r="H47" s="129"/>
      <c r="I47" s="446"/>
      <c r="J47" s="440"/>
      <c r="K47" s="183"/>
      <c r="L47" s="73"/>
      <c r="M47" s="91"/>
      <c r="N47" s="488">
        <f>N22/4</f>
        <v>50</v>
      </c>
      <c r="O47" s="487">
        <f>(A4*0.25)/A2</f>
        <v>25</v>
      </c>
      <c r="P47" s="73"/>
      <c r="Q47" s="91"/>
      <c r="R47" s="213"/>
      <c r="S47" s="426"/>
      <c r="T47" s="73"/>
      <c r="U47" s="91"/>
      <c r="V47" s="213"/>
      <c r="W47" s="415"/>
      <c r="X47" s="73"/>
      <c r="Y47" s="91"/>
      <c r="Z47" s="213"/>
      <c r="AA47" s="426"/>
      <c r="AB47" s="73"/>
      <c r="AC47" s="91"/>
      <c r="AD47" s="213"/>
      <c r="AE47" s="426"/>
      <c r="AF47" s="73"/>
      <c r="AG47" s="107"/>
      <c r="AH47" s="195"/>
      <c r="AI47" s="426"/>
      <c r="AJ47" s="73"/>
      <c r="AK47" s="118"/>
      <c r="AL47" s="213"/>
      <c r="AM47" s="426"/>
      <c r="AN47" s="73"/>
      <c r="AO47" s="91"/>
      <c r="AP47" s="213"/>
      <c r="AQ47" s="426"/>
      <c r="AR47" s="73"/>
      <c r="AS47" s="91"/>
      <c r="AT47" s="213"/>
      <c r="AU47" s="426"/>
      <c r="AV47" s="73"/>
      <c r="AW47" s="91"/>
      <c r="AX47" s="213"/>
      <c r="AY47" s="426"/>
      <c r="AZ47" s="73"/>
      <c r="BA47" s="91"/>
      <c r="BB47" s="213"/>
      <c r="BC47" s="426"/>
      <c r="BD47" s="73"/>
      <c r="BE47" s="91"/>
      <c r="BF47" s="213"/>
      <c r="BG47" s="426"/>
    </row>
    <row r="48" spans="1:59" ht="12.75">
      <c r="A48" s="24" t="s">
        <v>2</v>
      </c>
      <c r="B48" s="387"/>
      <c r="C48" s="159"/>
      <c r="D48" s="7"/>
      <c r="E48" s="446"/>
      <c r="F48" s="440"/>
      <c r="G48" s="175"/>
      <c r="H48" s="129"/>
      <c r="I48" s="446"/>
      <c r="J48" s="440"/>
      <c r="K48" s="183"/>
      <c r="L48" s="73"/>
      <c r="M48" s="91"/>
      <c r="N48" s="213"/>
      <c r="O48" s="426"/>
      <c r="P48" s="488">
        <f>A4</f>
        <v>200</v>
      </c>
      <c r="Q48" s="487">
        <f>A4/A2</f>
        <v>100</v>
      </c>
      <c r="R48" s="213"/>
      <c r="S48" s="426"/>
      <c r="T48" s="73"/>
      <c r="U48" s="91"/>
      <c r="V48" s="213"/>
      <c r="W48" s="415"/>
      <c r="X48" s="73"/>
      <c r="Y48" s="91"/>
      <c r="Z48" s="213"/>
      <c r="AA48" s="426"/>
      <c r="AB48" s="73"/>
      <c r="AC48" s="91"/>
      <c r="AD48" s="213"/>
      <c r="AE48" s="426"/>
      <c r="AF48" s="73"/>
      <c r="AG48" s="107"/>
      <c r="AH48" s="195"/>
      <c r="AI48" s="426"/>
      <c r="AJ48" s="73"/>
      <c r="AK48" s="118"/>
      <c r="AL48" s="213"/>
      <c r="AM48" s="426"/>
      <c r="AN48" s="73"/>
      <c r="AO48" s="91"/>
      <c r="AP48" s="213"/>
      <c r="AQ48" s="426"/>
      <c r="AR48" s="73"/>
      <c r="AS48" s="91"/>
      <c r="AT48" s="213"/>
      <c r="AU48" s="426"/>
      <c r="AV48" s="73"/>
      <c r="AW48" s="91"/>
      <c r="AX48" s="213"/>
      <c r="AY48" s="426"/>
      <c r="AZ48" s="73"/>
      <c r="BA48" s="91"/>
      <c r="BB48" s="213"/>
      <c r="BC48" s="426"/>
      <c r="BD48" s="73"/>
      <c r="BE48" s="91"/>
      <c r="BF48" s="213"/>
      <c r="BG48" s="426"/>
    </row>
    <row r="49" spans="1:59" ht="12.75">
      <c r="A49" s="24" t="s">
        <v>104</v>
      </c>
      <c r="B49" s="387"/>
      <c r="C49" s="159"/>
      <c r="D49" s="7"/>
      <c r="E49" s="446"/>
      <c r="F49" s="440"/>
      <c r="G49" s="175"/>
      <c r="H49" s="129"/>
      <c r="I49" s="446"/>
      <c r="J49" s="440"/>
      <c r="K49" s="183"/>
      <c r="L49" s="73"/>
      <c r="M49" s="91"/>
      <c r="N49" s="213"/>
      <c r="O49" s="426"/>
      <c r="P49" s="73"/>
      <c r="Q49" s="91"/>
      <c r="R49" s="488">
        <f>A4/3</f>
        <v>66.66666666666667</v>
      </c>
      <c r="S49" s="487">
        <f>(A4/3)/A2</f>
        <v>33.333333333333336</v>
      </c>
      <c r="T49" s="73"/>
      <c r="U49" s="91"/>
      <c r="V49" s="213"/>
      <c r="W49" s="415"/>
      <c r="X49" s="73"/>
      <c r="Y49" s="91"/>
      <c r="Z49" s="213"/>
      <c r="AA49" s="426"/>
      <c r="AB49" s="73"/>
      <c r="AC49" s="91"/>
      <c r="AD49" s="213"/>
      <c r="AE49" s="426"/>
      <c r="AF49" s="73"/>
      <c r="AG49" s="107"/>
      <c r="AH49" s="195"/>
      <c r="AI49" s="426"/>
      <c r="AJ49" s="73"/>
      <c r="AK49" s="118"/>
      <c r="AL49" s="213"/>
      <c r="AM49" s="426"/>
      <c r="AN49" s="73"/>
      <c r="AO49" s="91"/>
      <c r="AP49" s="213"/>
      <c r="AQ49" s="426"/>
      <c r="AR49" s="73"/>
      <c r="AS49" s="91"/>
      <c r="AT49" s="213"/>
      <c r="AU49" s="426"/>
      <c r="AV49" s="73"/>
      <c r="AW49" s="91"/>
      <c r="AX49" s="213"/>
      <c r="AY49" s="426"/>
      <c r="AZ49" s="73"/>
      <c r="BA49" s="91"/>
      <c r="BB49" s="213"/>
      <c r="BC49" s="426"/>
      <c r="BD49" s="73"/>
      <c r="BE49" s="91"/>
      <c r="BF49" s="213"/>
      <c r="BG49" s="426"/>
    </row>
    <row r="50" spans="1:59" ht="12.75">
      <c r="A50" s="22" t="s">
        <v>13</v>
      </c>
      <c r="B50" s="387"/>
      <c r="C50" s="159"/>
      <c r="D50" s="7"/>
      <c r="E50" s="446"/>
      <c r="F50" s="440"/>
      <c r="G50" s="175"/>
      <c r="H50" s="129"/>
      <c r="I50" s="446"/>
      <c r="J50" s="440"/>
      <c r="K50" s="183"/>
      <c r="L50" s="73"/>
      <c r="M50" s="91"/>
      <c r="N50" s="213"/>
      <c r="O50" s="426"/>
      <c r="P50" s="73"/>
      <c r="Q50" s="91"/>
      <c r="R50" s="213"/>
      <c r="S50" s="426"/>
      <c r="T50" s="488">
        <f>A4</f>
        <v>200</v>
      </c>
      <c r="U50" s="487">
        <f>A4/A2</f>
        <v>100</v>
      </c>
      <c r="V50" s="488">
        <f>V43*0.75</f>
        <v>150</v>
      </c>
      <c r="W50" s="518">
        <f>W43*0.75</f>
        <v>75</v>
      </c>
      <c r="X50" s="488">
        <f>X43*0.75</f>
        <v>150</v>
      </c>
      <c r="Y50" s="487">
        <f>Y43*0.75</f>
        <v>75</v>
      </c>
      <c r="Z50" s="213"/>
      <c r="AA50" s="426"/>
      <c r="AB50" s="73"/>
      <c r="AC50" s="91"/>
      <c r="AD50" s="213"/>
      <c r="AE50" s="426"/>
      <c r="AF50" s="73"/>
      <c r="AG50" s="107"/>
      <c r="AH50" s="195"/>
      <c r="AI50" s="426"/>
      <c r="AJ50" s="73"/>
      <c r="AK50" s="118"/>
      <c r="AL50" s="213"/>
      <c r="AM50" s="426"/>
      <c r="AN50" s="73"/>
      <c r="AO50" s="91"/>
      <c r="AP50" s="213"/>
      <c r="AQ50" s="426"/>
      <c r="AR50" s="73"/>
      <c r="AS50" s="91"/>
      <c r="AT50" s="213"/>
      <c r="AU50" s="426"/>
      <c r="AV50" s="73"/>
      <c r="AW50" s="91"/>
      <c r="AX50" s="213"/>
      <c r="AY50" s="426"/>
      <c r="AZ50" s="73"/>
      <c r="BA50" s="91"/>
      <c r="BB50" s="213"/>
      <c r="BC50" s="426"/>
      <c r="BD50" s="73"/>
      <c r="BE50" s="91"/>
      <c r="BF50" s="213"/>
      <c r="BG50" s="426"/>
    </row>
    <row r="51" spans="1:59" ht="12.75">
      <c r="A51" s="22" t="s">
        <v>4</v>
      </c>
      <c r="B51" s="387"/>
      <c r="C51" s="159"/>
      <c r="D51" s="7"/>
      <c r="E51" s="446"/>
      <c r="F51" s="440"/>
      <c r="G51" s="175"/>
      <c r="H51" s="129"/>
      <c r="I51" s="446"/>
      <c r="J51" s="440"/>
      <c r="K51" s="398"/>
      <c r="L51" s="73"/>
      <c r="M51" s="91"/>
      <c r="N51" s="213"/>
      <c r="O51" s="426"/>
      <c r="P51" s="73"/>
      <c r="Q51" s="91"/>
      <c r="R51" s="213"/>
      <c r="S51" s="426"/>
      <c r="T51" s="73"/>
      <c r="U51" s="91"/>
      <c r="V51" s="213"/>
      <c r="W51" s="415"/>
      <c r="X51" s="73"/>
      <c r="Y51" s="91"/>
      <c r="Z51" s="409">
        <f>A4</f>
        <v>200</v>
      </c>
      <c r="AA51" s="430">
        <f>A4/A2</f>
        <v>100</v>
      </c>
      <c r="AB51" s="73"/>
      <c r="AC51" s="91"/>
      <c r="AD51" s="213"/>
      <c r="AE51" s="426"/>
      <c r="AF51" s="73"/>
      <c r="AG51" s="107"/>
      <c r="AH51" s="195"/>
      <c r="AI51" s="426"/>
      <c r="AJ51" s="73"/>
      <c r="AK51" s="118"/>
      <c r="AL51" s="213"/>
      <c r="AM51" s="426"/>
      <c r="AN51" s="73"/>
      <c r="AO51" s="91"/>
      <c r="AP51" s="213"/>
      <c r="AQ51" s="426"/>
      <c r="AR51" s="73"/>
      <c r="AS51" s="91"/>
      <c r="AT51" s="213"/>
      <c r="AU51" s="426"/>
      <c r="AV51" s="73"/>
      <c r="AW51" s="91"/>
      <c r="AX51" s="213"/>
      <c r="AY51" s="426"/>
      <c r="AZ51" s="73"/>
      <c r="BA51" s="91"/>
      <c r="BB51" s="213"/>
      <c r="BC51" s="426"/>
      <c r="BD51" s="73"/>
      <c r="BE51" s="91"/>
      <c r="BF51" s="213"/>
      <c r="BG51" s="426"/>
    </row>
    <row r="52" spans="1:59" ht="12.75">
      <c r="A52" s="22" t="s">
        <v>72</v>
      </c>
      <c r="B52" s="387"/>
      <c r="C52" s="159"/>
      <c r="D52" s="7"/>
      <c r="E52" s="446"/>
      <c r="F52" s="440"/>
      <c r="G52" s="175"/>
      <c r="H52" s="129"/>
      <c r="I52" s="446"/>
      <c r="J52" s="440"/>
      <c r="K52" s="398"/>
      <c r="L52" s="73"/>
      <c r="M52" s="91"/>
      <c r="N52" s="213"/>
      <c r="O52" s="426"/>
      <c r="P52" s="73"/>
      <c r="Q52" s="91"/>
      <c r="R52" s="213"/>
      <c r="S52" s="426"/>
      <c r="T52" s="73"/>
      <c r="U52" s="91"/>
      <c r="V52" s="213"/>
      <c r="W52" s="415"/>
      <c r="X52" s="73"/>
      <c r="Y52" s="91"/>
      <c r="Z52" s="213"/>
      <c r="AA52" s="426"/>
      <c r="AB52" s="488">
        <f>A4*0.75</f>
        <v>150</v>
      </c>
      <c r="AC52" s="487">
        <f>(A4*0.75)/A2</f>
        <v>75</v>
      </c>
      <c r="AD52" s="213"/>
      <c r="AE52" s="426"/>
      <c r="AF52" s="73"/>
      <c r="AG52" s="107"/>
      <c r="AH52" s="195"/>
      <c r="AI52" s="426"/>
      <c r="AJ52" s="73"/>
      <c r="AK52" s="118"/>
      <c r="AL52" s="213"/>
      <c r="AM52" s="426"/>
      <c r="AN52" s="73"/>
      <c r="AO52" s="91"/>
      <c r="AP52" s="213"/>
      <c r="AQ52" s="426"/>
      <c r="AR52" s="73"/>
      <c r="AS52" s="91"/>
      <c r="AT52" s="213"/>
      <c r="AU52" s="426"/>
      <c r="AV52" s="73"/>
      <c r="AW52" s="91"/>
      <c r="AX52" s="213"/>
      <c r="AY52" s="426"/>
      <c r="AZ52" s="73"/>
      <c r="BA52" s="91"/>
      <c r="BB52" s="488">
        <f>A4*0.75</f>
        <v>150</v>
      </c>
      <c r="BC52" s="487">
        <f>(A4*0.75)/A2</f>
        <v>75</v>
      </c>
      <c r="BD52" s="73"/>
      <c r="BE52" s="91"/>
      <c r="BF52" s="213"/>
      <c r="BG52" s="426"/>
    </row>
    <row r="53" spans="1:59" ht="12.75">
      <c r="A53" s="352" t="s">
        <v>43</v>
      </c>
      <c r="B53" s="389"/>
      <c r="C53" s="167"/>
      <c r="D53" s="19"/>
      <c r="E53" s="448"/>
      <c r="F53" s="438"/>
      <c r="G53" s="177"/>
      <c r="H53" s="131"/>
      <c r="I53" s="448"/>
      <c r="J53" s="440"/>
      <c r="K53" s="398"/>
      <c r="L53" s="75"/>
      <c r="M53" s="93"/>
      <c r="N53" s="211"/>
      <c r="O53" s="427"/>
      <c r="P53" s="75"/>
      <c r="Q53" s="93"/>
      <c r="R53" s="211"/>
      <c r="S53" s="427"/>
      <c r="T53" s="75"/>
      <c r="U53" s="93"/>
      <c r="V53" s="211"/>
      <c r="W53" s="417"/>
      <c r="X53" s="75"/>
      <c r="Y53" s="93"/>
      <c r="Z53" s="211"/>
      <c r="AA53" s="427"/>
      <c r="AB53" s="75"/>
      <c r="AC53" s="93"/>
      <c r="AD53" s="211"/>
      <c r="AE53" s="427"/>
      <c r="AF53" s="510">
        <f>IF(A4=0,0,100)</f>
        <v>100</v>
      </c>
      <c r="AG53" s="511">
        <f>AF53/A2</f>
        <v>50</v>
      </c>
      <c r="AH53" s="515">
        <f>IF(A4=0,0,100)</f>
        <v>100</v>
      </c>
      <c r="AI53" s="516">
        <f>AH53/A2</f>
        <v>50</v>
      </c>
      <c r="AJ53" s="510">
        <f>IF(A4=0,0,100)</f>
        <v>100</v>
      </c>
      <c r="AK53" s="511">
        <f>AJ53/A2</f>
        <v>50</v>
      </c>
      <c r="AL53" s="366">
        <f>IF(A4=0,0,100)</f>
        <v>100</v>
      </c>
      <c r="AM53" s="469">
        <f>AL53/A2</f>
        <v>50</v>
      </c>
      <c r="AN53" s="75"/>
      <c r="AO53" s="93"/>
      <c r="AP53" s="211"/>
      <c r="AQ53" s="427"/>
      <c r="AR53" s="75"/>
      <c r="AS53" s="93"/>
      <c r="AT53" s="211"/>
      <c r="AU53" s="427"/>
      <c r="AV53" s="75"/>
      <c r="AW53" s="93"/>
      <c r="AX53" s="211"/>
      <c r="AY53" s="427"/>
      <c r="AZ53" s="75"/>
      <c r="BA53" s="93"/>
      <c r="BB53" s="211"/>
      <c r="BC53" s="427"/>
      <c r="BD53" s="73"/>
      <c r="BE53" s="91"/>
      <c r="BF53" s="213"/>
      <c r="BG53" s="426"/>
    </row>
    <row r="54" spans="1:59" ht="12.75">
      <c r="A54" s="352" t="s">
        <v>106</v>
      </c>
      <c r="B54" s="389"/>
      <c r="C54" s="167"/>
      <c r="D54" s="19"/>
      <c r="E54" s="448"/>
      <c r="F54" s="438"/>
      <c r="G54" s="177"/>
      <c r="H54" s="131"/>
      <c r="I54" s="448"/>
      <c r="J54" s="440"/>
      <c r="K54" s="398"/>
      <c r="L54" s="75"/>
      <c r="M54" s="93"/>
      <c r="N54" s="211"/>
      <c r="O54" s="427"/>
      <c r="P54" s="75"/>
      <c r="Q54" s="93"/>
      <c r="R54" s="211"/>
      <c r="S54" s="427"/>
      <c r="T54" s="75"/>
      <c r="U54" s="93"/>
      <c r="V54" s="211"/>
      <c r="W54" s="417"/>
      <c r="X54" s="75"/>
      <c r="Y54" s="93"/>
      <c r="Z54" s="211"/>
      <c r="AA54" s="427"/>
      <c r="AB54" s="75"/>
      <c r="AC54" s="93"/>
      <c r="AD54" s="211"/>
      <c r="AE54" s="427"/>
      <c r="AF54" s="401"/>
      <c r="AG54" s="508"/>
      <c r="AH54" s="506"/>
      <c r="AI54" s="505"/>
      <c r="AJ54" s="401"/>
      <c r="AK54" s="508"/>
      <c r="AL54" s="506"/>
      <c r="AM54" s="505"/>
      <c r="AN54" s="75"/>
      <c r="AO54" s="93"/>
      <c r="AP54" s="211"/>
      <c r="AQ54" s="427"/>
      <c r="AR54" s="75"/>
      <c r="AS54" s="93"/>
      <c r="AT54" s="211"/>
      <c r="AU54" s="427"/>
      <c r="AV54" s="75"/>
      <c r="AW54" s="93"/>
      <c r="AX54" s="211"/>
      <c r="AY54" s="427"/>
      <c r="AZ54" s="75"/>
      <c r="BA54" s="93"/>
      <c r="BB54" s="211"/>
      <c r="BC54" s="427"/>
      <c r="BD54" s="486">
        <f>BD43*0.65</f>
        <v>130</v>
      </c>
      <c r="BE54" s="487">
        <f>BE43*0.65</f>
        <v>65</v>
      </c>
      <c r="BF54" s="213"/>
      <c r="BG54" s="426"/>
    </row>
    <row r="55" spans="1:59" ht="12.75">
      <c r="A55" s="352" t="s">
        <v>107</v>
      </c>
      <c r="B55" s="389"/>
      <c r="C55" s="167"/>
      <c r="D55" s="19"/>
      <c r="E55" s="448"/>
      <c r="F55" s="438"/>
      <c r="G55" s="177"/>
      <c r="H55" s="131"/>
      <c r="I55" s="448"/>
      <c r="J55" s="440"/>
      <c r="K55" s="398"/>
      <c r="L55" s="75"/>
      <c r="M55" s="93"/>
      <c r="N55" s="211"/>
      <c r="O55" s="427"/>
      <c r="P55" s="75"/>
      <c r="Q55" s="93"/>
      <c r="R55" s="211"/>
      <c r="S55" s="427"/>
      <c r="T55" s="75"/>
      <c r="U55" s="93"/>
      <c r="V55" s="211"/>
      <c r="W55" s="417"/>
      <c r="X55" s="75"/>
      <c r="Y55" s="93"/>
      <c r="Z55" s="211"/>
      <c r="AA55" s="427"/>
      <c r="AB55" s="75"/>
      <c r="AC55" s="93"/>
      <c r="AD55" s="211"/>
      <c r="AE55" s="427"/>
      <c r="AF55" s="401"/>
      <c r="AG55" s="508"/>
      <c r="AH55" s="506"/>
      <c r="AI55" s="505"/>
      <c r="AJ55" s="401"/>
      <c r="AK55" s="508"/>
      <c r="AL55" s="507"/>
      <c r="AM55" s="505"/>
      <c r="AN55" s="75"/>
      <c r="AO55" s="93"/>
      <c r="AP55" s="211"/>
      <c r="AQ55" s="427"/>
      <c r="AR55" s="75"/>
      <c r="AS55" s="93"/>
      <c r="AT55" s="211"/>
      <c r="AU55" s="427"/>
      <c r="AV55" s="75"/>
      <c r="AW55" s="93"/>
      <c r="AX55" s="211"/>
      <c r="AY55" s="427"/>
      <c r="AZ55" s="75"/>
      <c r="BA55" s="93"/>
      <c r="BB55" s="211"/>
      <c r="BC55" s="427"/>
      <c r="BD55" s="486">
        <f>BD43*0.25</f>
        <v>50</v>
      </c>
      <c r="BE55" s="487">
        <f>BE43*0.25</f>
        <v>25</v>
      </c>
      <c r="BF55" s="213"/>
      <c r="BG55" s="426"/>
    </row>
    <row r="56" spans="1:59" ht="13.5" thickBot="1">
      <c r="A56" s="399" t="s">
        <v>98</v>
      </c>
      <c r="B56" s="393"/>
      <c r="C56" s="377"/>
      <c r="D56" s="354"/>
      <c r="E56" s="481"/>
      <c r="F56" s="478"/>
      <c r="G56" s="378"/>
      <c r="H56" s="356"/>
      <c r="I56" s="481"/>
      <c r="J56" s="478"/>
      <c r="K56" s="373"/>
      <c r="L56" s="355"/>
      <c r="M56" s="457"/>
      <c r="N56" s="464"/>
      <c r="O56" s="463"/>
      <c r="P56" s="458"/>
      <c r="Q56" s="457"/>
      <c r="R56" s="464"/>
      <c r="S56" s="463"/>
      <c r="T56" s="458"/>
      <c r="U56" s="457"/>
      <c r="V56" s="464"/>
      <c r="W56" s="475"/>
      <c r="X56" s="458"/>
      <c r="Y56" s="457"/>
      <c r="Z56" s="464"/>
      <c r="AA56" s="463"/>
      <c r="AB56" s="458"/>
      <c r="AC56" s="457"/>
      <c r="AD56" s="464"/>
      <c r="AE56" s="463"/>
      <c r="AF56" s="471"/>
      <c r="AG56" s="367"/>
      <c r="AH56" s="365"/>
      <c r="AI56" s="470"/>
      <c r="AJ56" s="471"/>
      <c r="AK56" s="367"/>
      <c r="AL56" s="365"/>
      <c r="AM56" s="470"/>
      <c r="AN56" s="458"/>
      <c r="AO56" s="457"/>
      <c r="AP56" s="464"/>
      <c r="AQ56" s="463"/>
      <c r="AR56" s="458"/>
      <c r="AS56" s="457"/>
      <c r="AT56" s="464"/>
      <c r="AU56" s="463"/>
      <c r="AV56" s="458"/>
      <c r="AW56" s="457"/>
      <c r="AX56" s="501">
        <f>AX43</f>
        <v>200</v>
      </c>
      <c r="AY56" s="502">
        <f>AY43</f>
        <v>100</v>
      </c>
      <c r="AZ56" s="458"/>
      <c r="BA56" s="457"/>
      <c r="BB56" s="464"/>
      <c r="BC56" s="463"/>
      <c r="BD56" s="499"/>
      <c r="BE56" s="500"/>
      <c r="BF56" s="530"/>
      <c r="BG56" s="531"/>
    </row>
    <row r="57" spans="1:49" ht="12.75">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
      <c r="AU57" s="3"/>
      <c r="AV57" s="3"/>
      <c r="AW57" s="3"/>
    </row>
  </sheetData>
  <sheetProtection sheet="1"/>
  <mergeCells count="38">
    <mergeCell ref="BD19:BE19"/>
    <mergeCell ref="BF19:BG19"/>
    <mergeCell ref="AZ19:BA19"/>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AJ19:AK19"/>
    <mergeCell ref="AT19:AU19"/>
    <mergeCell ref="X19:Y19"/>
    <mergeCell ref="Z19:AA19"/>
    <mergeCell ref="T19:U19"/>
    <mergeCell ref="N19:O19"/>
    <mergeCell ref="P19:Q19"/>
    <mergeCell ref="R19:S19"/>
    <mergeCell ref="BB19:BC19"/>
    <mergeCell ref="AX19:AY19"/>
    <mergeCell ref="AV19:AW19"/>
    <mergeCell ref="AR19:AS19"/>
    <mergeCell ref="AD19:AE19"/>
    <mergeCell ref="AP19:AQ19"/>
    <mergeCell ref="AF19:AG19"/>
    <mergeCell ref="AL19:AM19"/>
    <mergeCell ref="AH19:AI19"/>
    <mergeCell ref="AN19:AO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BG61"/>
  <sheetViews>
    <sheetView tabSelected="1" zoomScale="73" zoomScaleNormal="73" zoomScalePageLayoutView="0" workbookViewId="0" topLeftCell="A1">
      <pane xSplit="1" topLeftCell="B1" activePane="topRight" state="frozen"/>
      <selection pane="topLeft" activeCell="A3" sqref="A3"/>
      <selection pane="topRight" activeCell="C2" sqref="C2"/>
    </sheetView>
  </sheetViews>
  <sheetFormatPr defaultColWidth="9.140625" defaultRowHeight="12.75"/>
  <cols>
    <col min="1" max="1" width="65.7109375" style="0" bestFit="1" customWidth="1"/>
    <col min="2" max="59" width="13.8515625" style="0" customWidth="1"/>
  </cols>
  <sheetData>
    <row r="1" ht="13.5" thickBot="1">
      <c r="A1" s="16" t="s">
        <v>14</v>
      </c>
    </row>
    <row r="2" ht="13.5" thickBot="1">
      <c r="A2" s="52">
        <v>2</v>
      </c>
    </row>
    <row r="3" spans="1:44" ht="13.5" thickBot="1">
      <c r="A3" s="16" t="s">
        <v>54</v>
      </c>
      <c r="C3" s="1"/>
      <c r="E3" s="1"/>
      <c r="G3" s="1"/>
      <c r="H3" s="1"/>
      <c r="I3" s="1"/>
      <c r="J3" s="1"/>
      <c r="K3" s="1"/>
      <c r="L3" s="1"/>
      <c r="M3" s="1"/>
      <c r="Q3" s="1"/>
      <c r="S3" s="1"/>
      <c r="U3" s="1"/>
      <c r="V3" s="1"/>
      <c r="W3" s="1"/>
      <c r="X3" s="1"/>
      <c r="Y3" s="1"/>
      <c r="AA3" s="1"/>
      <c r="AC3" s="1"/>
      <c r="AD3" s="1"/>
      <c r="AL3" s="15"/>
      <c r="AP3" s="1"/>
      <c r="AR3" s="1"/>
    </row>
    <row r="4" spans="1:44" ht="13.5" thickBot="1">
      <c r="A4" s="53">
        <v>440</v>
      </c>
      <c r="C4" s="1"/>
      <c r="E4" s="1"/>
      <c r="G4" s="1"/>
      <c r="H4" s="1"/>
      <c r="I4" s="1"/>
      <c r="J4" s="1"/>
      <c r="K4" s="1"/>
      <c r="L4" s="1"/>
      <c r="M4" s="1"/>
      <c r="Q4" s="1"/>
      <c r="S4" s="1"/>
      <c r="U4" s="1"/>
      <c r="V4" s="1"/>
      <c r="W4" s="1"/>
      <c r="X4" s="1"/>
      <c r="Y4" s="1"/>
      <c r="AA4" s="1"/>
      <c r="AC4" s="1"/>
      <c r="AD4" s="394"/>
      <c r="AE4" s="395"/>
      <c r="AF4" s="395"/>
      <c r="AG4" s="395"/>
      <c r="AH4" s="395"/>
      <c r="AI4" s="395"/>
      <c r="AJ4" s="395"/>
      <c r="AK4" s="395"/>
      <c r="AP4" s="1"/>
      <c r="AR4" s="1"/>
    </row>
    <row r="5" spans="1:44" ht="12.75" hidden="1">
      <c r="A5" s="1" t="s">
        <v>28</v>
      </c>
      <c r="B5" s="2">
        <f>A4*1.075</f>
        <v>473</v>
      </c>
      <c r="E5" s="1"/>
      <c r="G5" s="1"/>
      <c r="H5" s="1"/>
      <c r="I5" s="1"/>
      <c r="J5" s="1"/>
      <c r="K5" s="1"/>
      <c r="L5" s="1"/>
      <c r="M5" s="1"/>
      <c r="Q5" s="1"/>
      <c r="S5" s="1"/>
      <c r="U5" s="1"/>
      <c r="V5" s="1"/>
      <c r="W5" s="1"/>
      <c r="X5" s="1"/>
      <c r="Y5" s="1"/>
      <c r="AA5" s="1"/>
      <c r="AC5" s="1"/>
      <c r="AD5" s="1"/>
      <c r="AP5" s="1"/>
      <c r="AR5" s="1"/>
    </row>
    <row r="6" spans="1:44" ht="12.75" hidden="1">
      <c r="A6" s="1" t="s">
        <v>27</v>
      </c>
      <c r="B6" s="2">
        <v>25</v>
      </c>
      <c r="C6" s="1"/>
      <c r="E6" s="1"/>
      <c r="G6" s="1"/>
      <c r="H6" s="1"/>
      <c r="I6" s="1"/>
      <c r="J6" s="1"/>
      <c r="K6" s="1"/>
      <c r="L6" s="1"/>
      <c r="M6" s="1"/>
      <c r="Q6" s="1"/>
      <c r="S6" s="1"/>
      <c r="U6" s="1"/>
      <c r="V6" s="1"/>
      <c r="W6" s="1"/>
      <c r="X6" s="1"/>
      <c r="Y6" s="1"/>
      <c r="AA6" s="1"/>
      <c r="AC6" s="1"/>
      <c r="AD6" s="1"/>
      <c r="AP6" s="1"/>
      <c r="AR6" s="1"/>
    </row>
    <row r="7" spans="1:44" ht="12.75" hidden="1">
      <c r="A7" s="1" t="s">
        <v>67</v>
      </c>
      <c r="B7" s="2">
        <v>25</v>
      </c>
      <c r="C7" s="1"/>
      <c r="E7" s="1"/>
      <c r="G7" s="1"/>
      <c r="H7" s="1"/>
      <c r="I7" s="1"/>
      <c r="J7" s="1"/>
      <c r="K7" s="1"/>
      <c r="L7" s="1"/>
      <c r="M7" s="1"/>
      <c r="Q7" s="1"/>
      <c r="S7" s="1"/>
      <c r="U7" s="1"/>
      <c r="V7" s="1"/>
      <c r="W7" s="1"/>
      <c r="X7" s="1"/>
      <c r="Y7" s="1"/>
      <c r="AA7" s="1"/>
      <c r="AC7" s="1"/>
      <c r="AD7" s="1"/>
      <c r="AP7" s="1"/>
      <c r="AR7" s="1"/>
    </row>
    <row r="8" spans="1:44" ht="12.75" hidden="1">
      <c r="A8" s="1" t="s">
        <v>71</v>
      </c>
      <c r="B8" s="2">
        <v>100</v>
      </c>
      <c r="C8" s="1"/>
      <c r="E8" s="1"/>
      <c r="G8" s="1"/>
      <c r="H8" s="1"/>
      <c r="I8" s="1"/>
      <c r="J8" s="1"/>
      <c r="K8" s="1"/>
      <c r="L8" s="1"/>
      <c r="M8" s="1"/>
      <c r="Q8" s="1"/>
      <c r="S8" s="1"/>
      <c r="U8" s="1"/>
      <c r="V8" s="1"/>
      <c r="W8" s="1"/>
      <c r="X8" s="1"/>
      <c r="Y8" s="1"/>
      <c r="AA8" s="1"/>
      <c r="AC8" s="1"/>
      <c r="AD8" s="1"/>
      <c r="AP8" s="1"/>
      <c r="AR8" s="1"/>
    </row>
    <row r="9" spans="1:44" ht="12.75" hidden="1">
      <c r="A9" s="1" t="s">
        <v>24</v>
      </c>
      <c r="B9" s="2">
        <v>12</v>
      </c>
      <c r="C9" s="1"/>
      <c r="E9" s="1"/>
      <c r="G9" s="1"/>
      <c r="H9" s="1"/>
      <c r="I9" s="1"/>
      <c r="J9" s="1"/>
      <c r="K9" s="1"/>
      <c r="L9" s="1"/>
      <c r="M9" s="1"/>
      <c r="Q9" s="1"/>
      <c r="S9" s="1"/>
      <c r="U9" s="1"/>
      <c r="V9" s="1"/>
      <c r="W9" s="1"/>
      <c r="X9" s="1"/>
      <c r="Y9" s="1"/>
      <c r="AA9" s="1"/>
      <c r="AC9" s="1"/>
      <c r="AD9" s="1"/>
      <c r="AP9" s="1"/>
      <c r="AR9" s="1"/>
    </row>
    <row r="10" spans="1:44" ht="12.75" hidden="1">
      <c r="A10" s="1" t="s">
        <v>23</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22</v>
      </c>
      <c r="B11" s="2"/>
      <c r="C11" s="1"/>
      <c r="E11" s="1"/>
      <c r="G11" s="1"/>
      <c r="H11" s="1"/>
      <c r="I11" s="1"/>
      <c r="J11" s="1"/>
      <c r="K11" s="1"/>
      <c r="L11" s="1"/>
      <c r="M11" s="1"/>
      <c r="Q11" s="1"/>
      <c r="S11" s="1"/>
      <c r="U11" s="1"/>
      <c r="V11" s="1"/>
      <c r="W11" s="1"/>
      <c r="X11" s="1"/>
      <c r="Y11" s="1"/>
      <c r="AA11" s="1"/>
      <c r="AC11" s="1"/>
      <c r="AD11" s="1"/>
      <c r="AP11" s="1"/>
      <c r="AR11" s="1"/>
      <c r="AS11" s="15"/>
    </row>
    <row r="12" spans="1:44" ht="12.75" hidden="1">
      <c r="A12" s="1" t="s">
        <v>21</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17</v>
      </c>
      <c r="B13" s="2">
        <v>41</v>
      </c>
      <c r="C13" s="1"/>
      <c r="E13" s="1"/>
      <c r="G13" s="1"/>
      <c r="H13" s="1"/>
      <c r="I13" s="1"/>
      <c r="J13" s="1"/>
      <c r="K13" s="1"/>
      <c r="L13" s="1"/>
      <c r="M13" s="1"/>
      <c r="Q13" s="1"/>
      <c r="S13" s="1"/>
      <c r="U13" s="1"/>
      <c r="V13" s="1"/>
      <c r="W13" s="1"/>
      <c r="X13" s="1"/>
      <c r="Y13" s="1"/>
      <c r="AA13" s="1"/>
      <c r="AC13" s="1"/>
      <c r="AD13" s="1"/>
      <c r="AO13" s="15"/>
      <c r="AP13" s="1"/>
      <c r="AR13" s="1"/>
    </row>
    <row r="14" spans="1:44" ht="12.75" hidden="1">
      <c r="A14" s="1" t="s">
        <v>60</v>
      </c>
      <c r="B14" s="2">
        <v>0</v>
      </c>
      <c r="C14" s="1"/>
      <c r="E14" s="1"/>
      <c r="G14" s="1"/>
      <c r="H14" s="1"/>
      <c r="I14" s="1"/>
      <c r="J14" s="1"/>
      <c r="K14" s="1"/>
      <c r="L14" s="1"/>
      <c r="M14" s="1"/>
      <c r="Q14" s="1"/>
      <c r="S14" s="1"/>
      <c r="U14" s="1"/>
      <c r="V14" s="1"/>
      <c r="W14" s="1"/>
      <c r="X14" s="1"/>
      <c r="Y14" s="1"/>
      <c r="AA14" s="1"/>
      <c r="AC14" s="1"/>
      <c r="AD14" s="1"/>
      <c r="AL14" s="15"/>
      <c r="AP14" s="1"/>
      <c r="AR14" s="1"/>
    </row>
    <row r="15" spans="1:44" ht="12.75" hidden="1">
      <c r="A15" s="1" t="s">
        <v>62</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79</v>
      </c>
      <c r="B16" s="2">
        <v>150</v>
      </c>
      <c r="C16" s="1"/>
      <c r="E16" s="1"/>
      <c r="G16" s="1"/>
      <c r="H16" s="1"/>
      <c r="I16" s="1"/>
      <c r="J16" s="1"/>
      <c r="K16" s="1"/>
      <c r="L16" s="1"/>
      <c r="M16" s="1"/>
      <c r="Q16" s="15"/>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396"/>
      <c r="AE17" s="397"/>
      <c r="AF17" s="584" t="s">
        <v>76</v>
      </c>
      <c r="AG17" s="585"/>
      <c r="AH17" s="588" t="s">
        <v>92</v>
      </c>
      <c r="AI17" s="589"/>
      <c r="AJ17" s="589"/>
      <c r="AK17" s="590"/>
      <c r="AP17" s="1"/>
      <c r="AR17" s="1"/>
    </row>
    <row r="18" spans="1:44" ht="14.25" thickBot="1" thickTop="1">
      <c r="A18" s="1"/>
      <c r="C18" s="1"/>
      <c r="E18" s="1"/>
      <c r="G18" s="1"/>
      <c r="H18" s="569" t="s">
        <v>87</v>
      </c>
      <c r="I18" s="581"/>
      <c r="J18" s="569" t="s">
        <v>88</v>
      </c>
      <c r="K18" s="581"/>
      <c r="L18" s="577"/>
      <c r="M18" s="577"/>
      <c r="Q18" s="1"/>
      <c r="S18" s="1"/>
      <c r="U18" s="1"/>
      <c r="V18" s="1"/>
      <c r="W18" s="1"/>
      <c r="X18" s="1"/>
      <c r="Y18" s="1"/>
      <c r="AA18" s="1"/>
      <c r="AC18" s="1"/>
      <c r="AD18" s="580" t="s">
        <v>39</v>
      </c>
      <c r="AE18" s="580"/>
      <c r="AF18" s="586"/>
      <c r="AG18" s="587"/>
      <c r="AH18" s="578" t="s">
        <v>90</v>
      </c>
      <c r="AI18" s="579"/>
      <c r="AJ18" s="578" t="s">
        <v>91</v>
      </c>
      <c r="AK18" s="579"/>
      <c r="AL18" s="582"/>
      <c r="AM18" s="583"/>
      <c r="AP18" s="1"/>
      <c r="AR18" s="1"/>
    </row>
    <row r="19" spans="1:59" ht="96" customHeight="1" thickBot="1" thickTop="1">
      <c r="A19" s="402" t="s">
        <v>123</v>
      </c>
      <c r="B19" s="561" t="s">
        <v>5</v>
      </c>
      <c r="C19" s="561"/>
      <c r="D19" s="562" t="s">
        <v>6</v>
      </c>
      <c r="E19" s="562"/>
      <c r="F19" s="563" t="s">
        <v>124</v>
      </c>
      <c r="G19" s="557"/>
      <c r="H19" s="565" t="s">
        <v>121</v>
      </c>
      <c r="I19" s="565"/>
      <c r="J19" s="564" t="s">
        <v>121</v>
      </c>
      <c r="K19" s="564"/>
      <c r="L19" s="568" t="s">
        <v>120</v>
      </c>
      <c r="M19" s="552"/>
      <c r="N19" s="557" t="s">
        <v>119</v>
      </c>
      <c r="O19" s="558"/>
      <c r="P19" s="566" t="s">
        <v>118</v>
      </c>
      <c r="Q19" s="567"/>
      <c r="R19" s="571" t="s">
        <v>117</v>
      </c>
      <c r="S19" s="576"/>
      <c r="T19" s="566" t="s">
        <v>8</v>
      </c>
      <c r="U19" s="567"/>
      <c r="V19" s="537" t="s">
        <v>116</v>
      </c>
      <c r="W19" s="538"/>
      <c r="X19" s="551" t="s">
        <v>115</v>
      </c>
      <c r="Y19" s="552"/>
      <c r="Z19" s="557" t="s">
        <v>114</v>
      </c>
      <c r="AA19" s="558"/>
      <c r="AB19" s="566" t="s">
        <v>113</v>
      </c>
      <c r="AC19" s="567"/>
      <c r="AD19" s="537" t="s">
        <v>73</v>
      </c>
      <c r="AE19" s="538"/>
      <c r="AF19" s="551" t="s">
        <v>73</v>
      </c>
      <c r="AG19" s="568"/>
      <c r="AH19" s="560" t="s">
        <v>73</v>
      </c>
      <c r="AI19" s="538"/>
      <c r="AJ19" s="551" t="s">
        <v>73</v>
      </c>
      <c r="AK19" s="575"/>
      <c r="AL19" s="573" t="s">
        <v>56</v>
      </c>
      <c r="AM19" s="574"/>
      <c r="AN19" s="551" t="s">
        <v>112</v>
      </c>
      <c r="AO19" s="552"/>
      <c r="AP19" s="537" t="s">
        <v>68</v>
      </c>
      <c r="AQ19" s="538"/>
      <c r="AR19" s="551" t="s">
        <v>10</v>
      </c>
      <c r="AS19" s="552"/>
      <c r="AT19" s="563" t="s">
        <v>105</v>
      </c>
      <c r="AU19" s="563"/>
      <c r="AV19" s="572" t="s">
        <v>59</v>
      </c>
      <c r="AW19" s="572"/>
      <c r="AX19" s="537" t="s">
        <v>111</v>
      </c>
      <c r="AY19" s="538"/>
      <c r="AZ19" s="551" t="s">
        <v>109</v>
      </c>
      <c r="BA19" s="552"/>
      <c r="BB19" s="537" t="s">
        <v>108</v>
      </c>
      <c r="BC19" s="538"/>
      <c r="BD19" s="551" t="s">
        <v>122</v>
      </c>
      <c r="BE19" s="552"/>
      <c r="BF19" s="551" t="s">
        <v>110</v>
      </c>
      <c r="BG19" s="552"/>
    </row>
    <row r="20" spans="1:59" ht="25.5" thickBot="1" thickTop="1">
      <c r="A20" s="403" t="s">
        <v>134</v>
      </c>
      <c r="B20" s="201" t="s">
        <v>37</v>
      </c>
      <c r="C20" s="171" t="s">
        <v>38</v>
      </c>
      <c r="D20" s="4" t="s">
        <v>37</v>
      </c>
      <c r="E20" s="443" t="s">
        <v>38</v>
      </c>
      <c r="F20" s="201" t="s">
        <v>37</v>
      </c>
      <c r="G20" s="173" t="s">
        <v>38</v>
      </c>
      <c r="H20" s="144" t="s">
        <v>37</v>
      </c>
      <c r="I20" s="479" t="s">
        <v>38</v>
      </c>
      <c r="J20" s="201" t="s">
        <v>37</v>
      </c>
      <c r="K20" s="190" t="s">
        <v>38</v>
      </c>
      <c r="L20" s="70" t="s">
        <v>37</v>
      </c>
      <c r="M20" s="89" t="s">
        <v>38</v>
      </c>
      <c r="N20" s="201" t="s">
        <v>37</v>
      </c>
      <c r="O20" s="423" t="s">
        <v>38</v>
      </c>
      <c r="P20" s="70" t="s">
        <v>37</v>
      </c>
      <c r="Q20" s="65" t="s">
        <v>38</v>
      </c>
      <c r="R20" s="171" t="s">
        <v>37</v>
      </c>
      <c r="S20" s="423" t="s">
        <v>38</v>
      </c>
      <c r="T20" s="70" t="s">
        <v>37</v>
      </c>
      <c r="U20" s="89" t="s">
        <v>38</v>
      </c>
      <c r="V20" s="201" t="s">
        <v>37</v>
      </c>
      <c r="W20" s="171" t="s">
        <v>38</v>
      </c>
      <c r="X20" s="65" t="s">
        <v>37</v>
      </c>
      <c r="Y20" s="89" t="s">
        <v>38</v>
      </c>
      <c r="Z20" s="201" t="s">
        <v>37</v>
      </c>
      <c r="AA20" s="423" t="s">
        <v>38</v>
      </c>
      <c r="AB20" s="70" t="s">
        <v>37</v>
      </c>
      <c r="AC20" s="89" t="s">
        <v>38</v>
      </c>
      <c r="AD20" s="201" t="s">
        <v>37</v>
      </c>
      <c r="AE20" s="423" t="s">
        <v>38</v>
      </c>
      <c r="AF20" s="70" t="s">
        <v>37</v>
      </c>
      <c r="AG20" s="104" t="s">
        <v>38</v>
      </c>
      <c r="AH20" s="203" t="s">
        <v>37</v>
      </c>
      <c r="AI20" s="423" t="s">
        <v>38</v>
      </c>
      <c r="AJ20" s="70" t="s">
        <v>37</v>
      </c>
      <c r="AK20" s="115" t="s">
        <v>38</v>
      </c>
      <c r="AL20" s="360" t="s">
        <v>37</v>
      </c>
      <c r="AM20" s="468" t="s">
        <v>38</v>
      </c>
      <c r="AN20" s="70" t="s">
        <v>37</v>
      </c>
      <c r="AO20" s="89" t="s">
        <v>38</v>
      </c>
      <c r="AP20" s="201" t="s">
        <v>37</v>
      </c>
      <c r="AQ20" s="423" t="s">
        <v>38</v>
      </c>
      <c r="AR20" s="70" t="s">
        <v>37</v>
      </c>
      <c r="AS20" s="89" t="s">
        <v>38</v>
      </c>
      <c r="AT20" s="201" t="s">
        <v>37</v>
      </c>
      <c r="AU20" s="423" t="s">
        <v>38</v>
      </c>
      <c r="AV20" s="70" t="s">
        <v>37</v>
      </c>
      <c r="AW20" s="89" t="s">
        <v>38</v>
      </c>
      <c r="AX20" s="201" t="s">
        <v>37</v>
      </c>
      <c r="AY20" s="423" t="s">
        <v>38</v>
      </c>
      <c r="AZ20" s="70" t="s">
        <v>37</v>
      </c>
      <c r="BA20" s="89" t="s">
        <v>38</v>
      </c>
      <c r="BB20" s="201" t="s">
        <v>37</v>
      </c>
      <c r="BC20" s="423" t="s">
        <v>38</v>
      </c>
      <c r="BD20" s="70" t="s">
        <v>37</v>
      </c>
      <c r="BE20" s="89" t="s">
        <v>38</v>
      </c>
      <c r="BF20" s="70" t="s">
        <v>37</v>
      </c>
      <c r="BG20" s="89" t="s">
        <v>38</v>
      </c>
    </row>
    <row r="21" spans="1:59" ht="13.5" thickTop="1">
      <c r="A21" s="404"/>
      <c r="B21" s="385"/>
      <c r="C21" s="379"/>
      <c r="D21" s="6"/>
      <c r="E21" s="444"/>
      <c r="F21" s="439"/>
      <c r="G21" s="380"/>
      <c r="H21" s="127"/>
      <c r="I21" s="444"/>
      <c r="J21" s="439"/>
      <c r="K21" s="374"/>
      <c r="L21" s="71"/>
      <c r="M21" s="90"/>
      <c r="N21" s="361"/>
      <c r="O21" s="424"/>
      <c r="P21" s="71"/>
      <c r="Q21" s="90"/>
      <c r="R21" s="361"/>
      <c r="S21" s="424"/>
      <c r="T21" s="71"/>
      <c r="U21" s="90"/>
      <c r="V21" s="361"/>
      <c r="W21" s="413"/>
      <c r="X21" s="71"/>
      <c r="Y21" s="90"/>
      <c r="Z21" s="361"/>
      <c r="AA21" s="424"/>
      <c r="AB21" s="71"/>
      <c r="AC21" s="90"/>
      <c r="AD21" s="361"/>
      <c r="AE21" s="424"/>
      <c r="AF21" s="71"/>
      <c r="AG21" s="105"/>
      <c r="AH21" s="369"/>
      <c r="AI21" s="424"/>
      <c r="AJ21" s="71"/>
      <c r="AK21" s="116"/>
      <c r="AL21" s="361"/>
      <c r="AM21" s="424"/>
      <c r="AN21" s="71"/>
      <c r="AO21" s="90"/>
      <c r="AP21" s="361"/>
      <c r="AQ21" s="424"/>
      <c r="AR21" s="71"/>
      <c r="AS21" s="90"/>
      <c r="AT21" s="361"/>
      <c r="AU21" s="424"/>
      <c r="AV21" s="71"/>
      <c r="AW21" s="90"/>
      <c r="AX21" s="361"/>
      <c r="AY21" s="424"/>
      <c r="AZ21" s="71"/>
      <c r="BA21" s="90"/>
      <c r="BB21" s="361"/>
      <c r="BC21" s="424"/>
      <c r="BD21" s="71"/>
      <c r="BE21" s="90"/>
      <c r="BF21" s="361"/>
      <c r="BG21" s="424"/>
    </row>
    <row r="22" spans="1:59" ht="12.75">
      <c r="A22" s="20" t="s">
        <v>40</v>
      </c>
      <c r="B22" s="386">
        <f>A4+B5+B7+B14+IF(A4=0,-30,0)</f>
        <v>938</v>
      </c>
      <c r="C22" s="357">
        <f>B22*1.03</f>
        <v>966.14</v>
      </c>
      <c r="D22" s="18">
        <f>A4+B5+B6+B7+B14</f>
        <v>963</v>
      </c>
      <c r="E22" s="445">
        <f>D22*1.03</f>
        <v>991.89</v>
      </c>
      <c r="F22" s="362">
        <f>A4+B5+B6+B7+B14</f>
        <v>963</v>
      </c>
      <c r="G22" s="381">
        <f>F22*1.03</f>
        <v>991.89</v>
      </c>
      <c r="H22" s="128">
        <f>A4+B5+B6+B7+C10+B14</f>
        <v>1063</v>
      </c>
      <c r="I22" s="445">
        <f>H22*1.03</f>
        <v>1094.89</v>
      </c>
      <c r="J22" s="362">
        <f>A4+B5+B6+B7+B10+B14</f>
        <v>1113</v>
      </c>
      <c r="K22" s="375">
        <f>J22*1.03</f>
        <v>1146.39</v>
      </c>
      <c r="L22" s="72">
        <f>B16</f>
        <v>150</v>
      </c>
      <c r="M22" s="102">
        <f>L22*1.03</f>
        <v>154.5</v>
      </c>
      <c r="N22" s="362">
        <f>A4</f>
        <v>440</v>
      </c>
      <c r="O22" s="425">
        <f>N22*1.04</f>
        <v>457.6</v>
      </c>
      <c r="P22" s="83">
        <f>A4+B5+B6+B7+B14</f>
        <v>963</v>
      </c>
      <c r="Q22" s="102">
        <f>(P22*1.03)</f>
        <v>991.89</v>
      </c>
      <c r="R22" s="362">
        <f>A4+B5+B6+B7+B14</f>
        <v>963</v>
      </c>
      <c r="S22" s="425">
        <f>R22*1.03</f>
        <v>991.89</v>
      </c>
      <c r="T22" s="83">
        <f>A4+B5+B6+B7+B14</f>
        <v>963</v>
      </c>
      <c r="U22" s="102">
        <f>T22*1.03</f>
        <v>991.89</v>
      </c>
      <c r="V22" s="362">
        <f>A4+B5+B6+B7+B12+B14</f>
        <v>1013</v>
      </c>
      <c r="W22" s="414">
        <f>V22*1.03</f>
        <v>1043.39</v>
      </c>
      <c r="X22" s="83">
        <f>A4+B5+B6+B7+B14</f>
        <v>963</v>
      </c>
      <c r="Y22" s="102">
        <f>X22*1.03</f>
        <v>991.89</v>
      </c>
      <c r="Z22" s="362">
        <f>A4+B5+B6+B7+B14</f>
        <v>963</v>
      </c>
      <c r="AA22" s="425">
        <f>Z22*1.03</f>
        <v>991.89</v>
      </c>
      <c r="AB22" s="83">
        <f>A4+B5+B6+B7+B14</f>
        <v>963</v>
      </c>
      <c r="AC22" s="102">
        <f>AB22*1.03</f>
        <v>991.89</v>
      </c>
      <c r="AD22" s="362">
        <f>A4+B5+B6+B7+B8+B9</f>
        <v>1075</v>
      </c>
      <c r="AE22" s="425">
        <f>AD22*1.03</f>
        <v>1107.25</v>
      </c>
      <c r="AF22" s="83">
        <f>A4+B5+B6+B7+B8+B9+B14</f>
        <v>1075</v>
      </c>
      <c r="AG22" s="106">
        <f>AF22*1.03</f>
        <v>1107.25</v>
      </c>
      <c r="AH22" s="370">
        <f>A4+B5+B6+B7+B8+B9+B14</f>
        <v>1075</v>
      </c>
      <c r="AI22" s="425">
        <f>AH22*1.03</f>
        <v>1107.25</v>
      </c>
      <c r="AJ22" s="437">
        <f>A4+B5+B6+B7+B8+B9+B14+B15</f>
        <v>1100</v>
      </c>
      <c r="AK22" s="117">
        <f>AJ22*1.03</f>
        <v>1133</v>
      </c>
      <c r="AL22" s="362">
        <f>A4+B5+B7+B14</f>
        <v>938</v>
      </c>
      <c r="AM22" s="425">
        <f>AL22*1.03</f>
        <v>966.14</v>
      </c>
      <c r="AN22" s="83">
        <f>A4</f>
        <v>440</v>
      </c>
      <c r="AO22" s="102">
        <f>AN22*1.03</f>
        <v>453.2</v>
      </c>
      <c r="AP22" s="362">
        <f>B13</f>
        <v>41</v>
      </c>
      <c r="AQ22" s="425">
        <f>AP22*1.03</f>
        <v>42.230000000000004</v>
      </c>
      <c r="AR22" s="83">
        <f>A4+B5+B6+B7+B13+B14</f>
        <v>1004</v>
      </c>
      <c r="AS22" s="102">
        <f>AR22*1.03</f>
        <v>1034.1200000000001</v>
      </c>
      <c r="AT22" s="362">
        <f>A4+B5+B6+B7+B14</f>
        <v>963</v>
      </c>
      <c r="AU22" s="425">
        <f>AT22*1.03</f>
        <v>991.89</v>
      </c>
      <c r="AV22" s="83">
        <f>A4</f>
        <v>440</v>
      </c>
      <c r="AW22" s="102">
        <f>AV22*1.03</f>
        <v>453.2</v>
      </c>
      <c r="AX22" s="362">
        <f>B4+B5+B6+B7+B14</f>
        <v>523</v>
      </c>
      <c r="AY22" s="425">
        <f>AX22*1.03</f>
        <v>538.69</v>
      </c>
      <c r="AZ22" s="83">
        <f>A4</f>
        <v>440</v>
      </c>
      <c r="BA22" s="102">
        <f>AZ22*1.03</f>
        <v>453.2</v>
      </c>
      <c r="BB22" s="362">
        <f>A4+B5+B6+B7+B14</f>
        <v>963</v>
      </c>
      <c r="BC22" s="425">
        <f>BB22*1.03</f>
        <v>991.89</v>
      </c>
      <c r="BD22" s="437">
        <f>A4+B5+B6+B7+B14</f>
        <v>963</v>
      </c>
      <c r="BE22" s="102">
        <f>BD22*1.03</f>
        <v>991.89</v>
      </c>
      <c r="BF22" s="528">
        <f>A4+D5+D6+D7+D14</f>
        <v>440</v>
      </c>
      <c r="BG22" s="425">
        <f>BF22*1.03</f>
        <v>453.2</v>
      </c>
    </row>
    <row r="23" spans="1:59" ht="12.75">
      <c r="A23" s="20"/>
      <c r="B23" s="387"/>
      <c r="C23" s="159"/>
      <c r="D23" s="7"/>
      <c r="E23" s="446"/>
      <c r="F23" s="440"/>
      <c r="G23" s="175"/>
      <c r="H23" s="129"/>
      <c r="I23" s="446"/>
      <c r="J23" s="440"/>
      <c r="K23" s="398"/>
      <c r="L23" s="73"/>
      <c r="M23" s="91"/>
      <c r="N23" s="213"/>
      <c r="O23" s="426"/>
      <c r="P23" s="73"/>
      <c r="Q23" s="91"/>
      <c r="R23" s="213"/>
      <c r="S23" s="426"/>
      <c r="T23" s="73"/>
      <c r="U23" s="91"/>
      <c r="V23" s="213"/>
      <c r="W23" s="415"/>
      <c r="X23" s="73"/>
      <c r="Y23" s="91"/>
      <c r="Z23" s="213"/>
      <c r="AA23" s="426"/>
      <c r="AB23" s="73"/>
      <c r="AC23" s="91"/>
      <c r="AD23" s="213"/>
      <c r="AE23" s="426"/>
      <c r="AF23" s="73"/>
      <c r="AG23" s="107"/>
      <c r="AH23" s="195"/>
      <c r="AI23" s="426"/>
      <c r="AJ23" s="73"/>
      <c r="AK23" s="118"/>
      <c r="AL23" s="213"/>
      <c r="AM23" s="426"/>
      <c r="AN23" s="73"/>
      <c r="AO23" s="91"/>
      <c r="AP23" s="213"/>
      <c r="AQ23" s="426"/>
      <c r="AR23" s="73"/>
      <c r="AS23" s="91"/>
      <c r="AT23" s="213"/>
      <c r="AU23" s="426"/>
      <c r="AV23" s="73"/>
      <c r="AW23" s="91"/>
      <c r="AX23" s="213"/>
      <c r="AY23" s="426"/>
      <c r="AZ23" s="73"/>
      <c r="BA23" s="91"/>
      <c r="BB23" s="213"/>
      <c r="BC23" s="426"/>
      <c r="BD23" s="73"/>
      <c r="BE23" s="91"/>
      <c r="BF23" s="213"/>
      <c r="BG23" s="426"/>
    </row>
    <row r="24" spans="1:59" ht="12.75">
      <c r="A24" s="21" t="s">
        <v>58</v>
      </c>
      <c r="B24" s="388"/>
      <c r="C24" s="172">
        <f>C22/A2</f>
        <v>483.07</v>
      </c>
      <c r="D24" s="17"/>
      <c r="E24" s="447">
        <f>E22/A2</f>
        <v>495.945</v>
      </c>
      <c r="F24" s="363"/>
      <c r="G24" s="176">
        <f>G22/A2</f>
        <v>495.945</v>
      </c>
      <c r="H24" s="130"/>
      <c r="I24" s="447">
        <f>I22/A2</f>
        <v>547.445</v>
      </c>
      <c r="J24" s="363"/>
      <c r="K24" s="191">
        <f>K22/A2</f>
        <v>573.195</v>
      </c>
      <c r="L24" s="74"/>
      <c r="M24" s="92">
        <f>M22/A2</f>
        <v>77.25</v>
      </c>
      <c r="N24" s="363"/>
      <c r="O24" s="204">
        <f>O22/A2</f>
        <v>228.8</v>
      </c>
      <c r="P24" s="74"/>
      <c r="Q24" s="92">
        <f>Q22/A2</f>
        <v>495.945</v>
      </c>
      <c r="R24" s="363"/>
      <c r="S24" s="204">
        <f>S22/A2</f>
        <v>495.945</v>
      </c>
      <c r="T24" s="74"/>
      <c r="U24" s="92">
        <f>U22/A2</f>
        <v>495.945</v>
      </c>
      <c r="V24" s="363"/>
      <c r="W24" s="416">
        <f>W22/A2</f>
        <v>521.695</v>
      </c>
      <c r="X24" s="74"/>
      <c r="Y24" s="92">
        <f>Y22/A2</f>
        <v>495.945</v>
      </c>
      <c r="Z24" s="363"/>
      <c r="AA24" s="204">
        <f>AA22/A2</f>
        <v>495.945</v>
      </c>
      <c r="AB24" s="74"/>
      <c r="AC24" s="92">
        <f>AC22/A2</f>
        <v>495.945</v>
      </c>
      <c r="AD24" s="363"/>
      <c r="AE24" s="204">
        <f>AE22/A2</f>
        <v>553.625</v>
      </c>
      <c r="AF24" s="74"/>
      <c r="AG24" s="108">
        <f>AG22/A2</f>
        <v>553.625</v>
      </c>
      <c r="AH24" s="371"/>
      <c r="AI24" s="204">
        <f>AI22/A2</f>
        <v>553.625</v>
      </c>
      <c r="AJ24" s="74"/>
      <c r="AK24" s="119">
        <f>AK22/A2</f>
        <v>566.5</v>
      </c>
      <c r="AL24" s="363"/>
      <c r="AM24" s="204">
        <f>AM22/A2</f>
        <v>483.07</v>
      </c>
      <c r="AN24" s="74"/>
      <c r="AO24" s="92">
        <f>AO22/A2</f>
        <v>226.6</v>
      </c>
      <c r="AP24" s="363"/>
      <c r="AQ24" s="204">
        <f>AQ26</f>
        <v>21.115000000000002</v>
      </c>
      <c r="AR24" s="74"/>
      <c r="AS24" s="92">
        <f>AS22/A2</f>
        <v>517.0600000000001</v>
      </c>
      <c r="AT24" s="363"/>
      <c r="AU24" s="204">
        <f>AU22/A2</f>
        <v>495.945</v>
      </c>
      <c r="AV24" s="74"/>
      <c r="AW24" s="92">
        <f>AW22/A2</f>
        <v>226.6</v>
      </c>
      <c r="AX24" s="363"/>
      <c r="AY24" s="204">
        <f>AY22/A2</f>
        <v>269.345</v>
      </c>
      <c r="AZ24" s="74"/>
      <c r="BA24" s="92">
        <f>BA22/A2</f>
        <v>226.6</v>
      </c>
      <c r="BB24" s="363"/>
      <c r="BC24" s="204">
        <f>BC22/A2</f>
        <v>495.945</v>
      </c>
      <c r="BD24" s="74"/>
      <c r="BE24" s="92">
        <f>BE22/A2</f>
        <v>495.945</v>
      </c>
      <c r="BF24" s="363"/>
      <c r="BG24" s="529">
        <f>BG22/A2</f>
        <v>226.6</v>
      </c>
    </row>
    <row r="25" spans="1:59" ht="13.5" thickBot="1">
      <c r="A25" s="45"/>
      <c r="B25" s="389"/>
      <c r="C25" s="167"/>
      <c r="D25" s="19"/>
      <c r="E25" s="448"/>
      <c r="F25" s="438"/>
      <c r="G25" s="177"/>
      <c r="H25" s="131"/>
      <c r="I25" s="448"/>
      <c r="J25" s="438"/>
      <c r="K25" s="186"/>
      <c r="L25" s="75"/>
      <c r="M25" s="93"/>
      <c r="N25" s="211"/>
      <c r="O25" s="427"/>
      <c r="P25" s="75"/>
      <c r="Q25" s="93"/>
      <c r="R25" s="211"/>
      <c r="S25" s="427"/>
      <c r="T25" s="75"/>
      <c r="U25" s="93"/>
      <c r="V25" s="211"/>
      <c r="W25" s="417"/>
      <c r="X25" s="75"/>
      <c r="Y25" s="93"/>
      <c r="Z25" s="211"/>
      <c r="AA25" s="427"/>
      <c r="AB25" s="75"/>
      <c r="AC25" s="93"/>
      <c r="AD25" s="211"/>
      <c r="AE25" s="427"/>
      <c r="AF25" s="75"/>
      <c r="AG25" s="109"/>
      <c r="AH25" s="196"/>
      <c r="AI25" s="427"/>
      <c r="AJ25" s="75"/>
      <c r="AK25" s="120"/>
      <c r="AL25" s="211"/>
      <c r="AM25" s="427"/>
      <c r="AN25" s="75"/>
      <c r="AO25" s="93"/>
      <c r="AP25" s="211"/>
      <c r="AQ25" s="427"/>
      <c r="AR25" s="75"/>
      <c r="AS25" s="93"/>
      <c r="AT25" s="211"/>
      <c r="AU25" s="427"/>
      <c r="AV25" s="75"/>
      <c r="AW25" s="93"/>
      <c r="AX25" s="211"/>
      <c r="AY25" s="427"/>
      <c r="AZ25" s="75"/>
      <c r="BA25" s="93"/>
      <c r="BB25" s="211"/>
      <c r="BC25" s="427"/>
      <c r="BD25" s="75"/>
      <c r="BE25" s="93"/>
      <c r="BF25" s="211"/>
      <c r="BG25" s="427"/>
    </row>
    <row r="26" spans="1:59" ht="13.5" thickBot="1">
      <c r="A26" s="47" t="s">
        <v>19</v>
      </c>
      <c r="B26" s="168">
        <f>SUM(B28:B39)</f>
        <v>498</v>
      </c>
      <c r="C26" s="168">
        <f>SUM(C27:C39)</f>
        <v>263.07</v>
      </c>
      <c r="D26" s="44">
        <f aca="true" t="shared" si="0" ref="D26:L26">SUM(D28:D39)</f>
        <v>523</v>
      </c>
      <c r="E26" s="449">
        <f t="shared" si="0"/>
        <v>288.445</v>
      </c>
      <c r="F26" s="441">
        <f t="shared" si="0"/>
        <v>523</v>
      </c>
      <c r="G26" s="178">
        <f t="shared" si="0"/>
        <v>275.945</v>
      </c>
      <c r="H26" s="132">
        <f t="shared" si="0"/>
        <v>623</v>
      </c>
      <c r="I26" s="449">
        <f t="shared" si="0"/>
        <v>327.44500000000005</v>
      </c>
      <c r="J26" s="441">
        <f t="shared" si="0"/>
        <v>673</v>
      </c>
      <c r="K26" s="187">
        <f t="shared" si="0"/>
        <v>353.19500000000005</v>
      </c>
      <c r="L26" s="76">
        <f t="shared" si="0"/>
        <v>150</v>
      </c>
      <c r="M26" s="476">
        <f>SUM(M28:M37)</f>
        <v>77.25</v>
      </c>
      <c r="N26" s="212"/>
      <c r="O26" s="428"/>
      <c r="P26" s="76">
        <f>SUM(P28:P39)</f>
        <v>523</v>
      </c>
      <c r="Q26" s="94">
        <f>SUM(Q28:Q39)</f>
        <v>275.945</v>
      </c>
      <c r="R26" s="212">
        <f>SUM(R28:R39)</f>
        <v>523</v>
      </c>
      <c r="S26" s="428">
        <f aca="true" t="shared" si="1" ref="S26:Z26">SUM(S27:S39)</f>
        <v>275.945</v>
      </c>
      <c r="T26" s="76">
        <f t="shared" si="1"/>
        <v>523</v>
      </c>
      <c r="U26" s="94">
        <f t="shared" si="1"/>
        <v>275.945</v>
      </c>
      <c r="V26" s="212">
        <f t="shared" si="1"/>
        <v>573</v>
      </c>
      <c r="W26" s="418">
        <f t="shared" si="1"/>
        <v>301.69500000000005</v>
      </c>
      <c r="X26" s="76">
        <f t="shared" si="1"/>
        <v>523</v>
      </c>
      <c r="Y26" s="94">
        <f t="shared" si="1"/>
        <v>275.945</v>
      </c>
      <c r="Z26" s="212">
        <f t="shared" si="1"/>
        <v>523</v>
      </c>
      <c r="AA26" s="428">
        <f>SUM(AA28:AA39)</f>
        <v>275.945</v>
      </c>
      <c r="AB26" s="76">
        <f aca="true" t="shared" si="2" ref="AB26:AG26">SUM(AB27:AB39)</f>
        <v>523</v>
      </c>
      <c r="AC26" s="94">
        <f t="shared" si="2"/>
        <v>275.945</v>
      </c>
      <c r="AD26" s="212">
        <f t="shared" si="2"/>
        <v>635</v>
      </c>
      <c r="AE26" s="428">
        <f t="shared" si="2"/>
        <v>333.625</v>
      </c>
      <c r="AF26" s="76">
        <f t="shared" si="2"/>
        <v>635</v>
      </c>
      <c r="AG26" s="110">
        <f t="shared" si="2"/>
        <v>333.625</v>
      </c>
      <c r="AH26" s="197">
        <f>SUM(AF27:AF39)</f>
        <v>635</v>
      </c>
      <c r="AI26" s="428">
        <f>SUM(AI27:AI39)</f>
        <v>333.625</v>
      </c>
      <c r="AJ26" s="76">
        <f>SUM(AH27:AH39)</f>
        <v>635</v>
      </c>
      <c r="AK26" s="121">
        <f>SUM(AK27:AK39)</f>
        <v>334</v>
      </c>
      <c r="AL26" s="212">
        <f>SUM(AL27:AL39)</f>
        <v>498</v>
      </c>
      <c r="AM26" s="428">
        <f>SUM(AM27:AM39)</f>
        <v>263.07</v>
      </c>
      <c r="AN26" s="76"/>
      <c r="AO26" s="94"/>
      <c r="AP26" s="212">
        <f>SUM(AP27:AP39)</f>
        <v>41</v>
      </c>
      <c r="AQ26" s="428">
        <f>SUM(AQ27:AQ39)</f>
        <v>21.115000000000002</v>
      </c>
      <c r="AR26" s="76">
        <f>SUM(AR27:AR39)</f>
        <v>564</v>
      </c>
      <c r="AS26" s="94">
        <f>SUM(AS27:AS39)</f>
        <v>297.06000000000006</v>
      </c>
      <c r="AT26" s="212">
        <f aca="true" t="shared" si="3" ref="AT26:AY26">SUM(AT28:AT39)</f>
        <v>523</v>
      </c>
      <c r="AU26" s="428">
        <f t="shared" si="3"/>
        <v>275.945</v>
      </c>
      <c r="AV26" s="76">
        <f t="shared" si="3"/>
        <v>0</v>
      </c>
      <c r="AW26" s="94">
        <f t="shared" si="3"/>
        <v>6.599999999999994</v>
      </c>
      <c r="AX26" s="212">
        <f t="shared" si="3"/>
        <v>523</v>
      </c>
      <c r="AY26" s="428">
        <f t="shared" si="3"/>
        <v>269.345</v>
      </c>
      <c r="AZ26" s="498"/>
      <c r="BA26" s="495"/>
      <c r="BB26" s="212">
        <f aca="true" t="shared" si="4" ref="BB26:BG26">SUM(BB27:BB39)</f>
        <v>523</v>
      </c>
      <c r="BC26" s="428">
        <f t="shared" si="4"/>
        <v>275.57</v>
      </c>
      <c r="BD26" s="76">
        <f t="shared" si="4"/>
        <v>523</v>
      </c>
      <c r="BE26" s="94">
        <f t="shared" si="4"/>
        <v>275.945</v>
      </c>
      <c r="BF26" s="498">
        <f t="shared" si="4"/>
        <v>0</v>
      </c>
      <c r="BG26" s="495">
        <f t="shared" si="4"/>
        <v>6.599999999999994</v>
      </c>
    </row>
    <row r="27" spans="1:59" ht="12.75">
      <c r="A27" s="46" t="s">
        <v>20</v>
      </c>
      <c r="B27" s="390"/>
      <c r="C27" s="169"/>
      <c r="D27" s="5"/>
      <c r="E27" s="450"/>
      <c r="F27" s="442"/>
      <c r="G27" s="174"/>
      <c r="H27" s="133"/>
      <c r="I27" s="450"/>
      <c r="J27" s="442"/>
      <c r="K27" s="189"/>
      <c r="L27" s="77"/>
      <c r="M27" s="95"/>
      <c r="N27" s="210"/>
      <c r="O27" s="429"/>
      <c r="P27" s="77"/>
      <c r="Q27" s="95"/>
      <c r="R27" s="210"/>
      <c r="S27" s="429"/>
      <c r="T27" s="77"/>
      <c r="U27" s="95"/>
      <c r="V27" s="210"/>
      <c r="W27" s="419"/>
      <c r="X27" s="77"/>
      <c r="Y27" s="95"/>
      <c r="Z27" s="210"/>
      <c r="AA27" s="429"/>
      <c r="AB27" s="77"/>
      <c r="AC27" s="95"/>
      <c r="AD27" s="210"/>
      <c r="AE27" s="429"/>
      <c r="AF27" s="77"/>
      <c r="AG27" s="111"/>
      <c r="AH27" s="194"/>
      <c r="AI27" s="429"/>
      <c r="AJ27" s="77"/>
      <c r="AK27" s="122"/>
      <c r="AL27" s="210"/>
      <c r="AM27" s="429"/>
      <c r="AN27" s="77"/>
      <c r="AO27" s="95"/>
      <c r="AP27" s="210"/>
      <c r="AQ27" s="429"/>
      <c r="AR27" s="77"/>
      <c r="AS27" s="95"/>
      <c r="AT27" s="210"/>
      <c r="AU27" s="429"/>
      <c r="AV27" s="77"/>
      <c r="AW27" s="95"/>
      <c r="AX27" s="210"/>
      <c r="AY27" s="429"/>
      <c r="AZ27" s="77"/>
      <c r="BA27" s="95"/>
      <c r="BB27" s="210"/>
      <c r="BC27" s="429"/>
      <c r="BD27" s="77"/>
      <c r="BE27" s="95"/>
      <c r="BF27" s="210"/>
      <c r="BG27" s="429"/>
    </row>
    <row r="28" spans="1:59" ht="12.75">
      <c r="A28" s="23" t="s">
        <v>125</v>
      </c>
      <c r="B28" s="525"/>
      <c r="C28" s="524">
        <f>(C22-B22)/A2</f>
        <v>14.069999999999993</v>
      </c>
      <c r="D28" s="7"/>
      <c r="E28" s="446">
        <f>(E22-B22)/A2</f>
        <v>26.944999999999993</v>
      </c>
      <c r="F28" s="440"/>
      <c r="G28" s="175">
        <f>(G22-F22)/A2</f>
        <v>14.444999999999993</v>
      </c>
      <c r="H28" s="129"/>
      <c r="I28" s="446">
        <f>(I22-H22)/A2</f>
        <v>15.94500000000005</v>
      </c>
      <c r="J28" s="440"/>
      <c r="K28" s="398">
        <f>(K22-J22)/A2</f>
        <v>16.69500000000005</v>
      </c>
      <c r="L28" s="73"/>
      <c r="M28" s="91">
        <f>(M22-L22)/A2</f>
        <v>2.25</v>
      </c>
      <c r="N28" s="486"/>
      <c r="O28" s="519">
        <f>O22/A2</f>
        <v>228.8</v>
      </c>
      <c r="P28" s="73"/>
      <c r="Q28" s="91">
        <f>(Q22-P22)/A2</f>
        <v>14.444999999999993</v>
      </c>
      <c r="R28" s="213"/>
      <c r="S28" s="426">
        <f>(S22-R22)/A2</f>
        <v>14.444999999999993</v>
      </c>
      <c r="T28" s="73"/>
      <c r="U28" s="91">
        <f>(U22-T22)/A2</f>
        <v>14.444999999999993</v>
      </c>
      <c r="V28" s="213"/>
      <c r="W28" s="415">
        <f>(W22-V22)/A2</f>
        <v>15.19500000000005</v>
      </c>
      <c r="X28" s="73"/>
      <c r="Y28" s="91">
        <f>(Y22-X22)/A2</f>
        <v>14.444999999999993</v>
      </c>
      <c r="Z28" s="213"/>
      <c r="AA28" s="426">
        <f>(AA22-Z22)/A2</f>
        <v>14.444999999999993</v>
      </c>
      <c r="AB28" s="73"/>
      <c r="AC28" s="91">
        <f>(AC22-AB22)/A2</f>
        <v>14.444999999999993</v>
      </c>
      <c r="AD28" s="213"/>
      <c r="AE28" s="426">
        <f>(AE22-AD22)/A2</f>
        <v>16.125</v>
      </c>
      <c r="AF28" s="73"/>
      <c r="AG28" s="107">
        <f>(AG22-AF22)/A2</f>
        <v>16.125</v>
      </c>
      <c r="AH28" s="195"/>
      <c r="AI28" s="426">
        <f>(AI22-AH22)/A2</f>
        <v>16.125</v>
      </c>
      <c r="AJ28" s="73"/>
      <c r="AK28" s="118">
        <f>(AK22-AJ22)/A2</f>
        <v>16.5</v>
      </c>
      <c r="AL28" s="213"/>
      <c r="AM28" s="426">
        <f>(AM22-AL22)/A2</f>
        <v>14.069999999999993</v>
      </c>
      <c r="AN28" s="73"/>
      <c r="AO28" s="91">
        <f>(AO22-AN22)/A2</f>
        <v>6.599999999999994</v>
      </c>
      <c r="AP28" s="213"/>
      <c r="AQ28" s="426">
        <f>(AQ22-AP22)/A2</f>
        <v>0.615000000000002</v>
      </c>
      <c r="AR28" s="73"/>
      <c r="AS28" s="91">
        <f>(AS22-AR22)/A2</f>
        <v>15.06000000000006</v>
      </c>
      <c r="AT28" s="213"/>
      <c r="AU28" s="426">
        <f>(AU22-AT22)/A2</f>
        <v>14.444999999999993</v>
      </c>
      <c r="AV28" s="73"/>
      <c r="AW28" s="91">
        <f>(AW22-AV22)/A2</f>
        <v>6.599999999999994</v>
      </c>
      <c r="AX28" s="213"/>
      <c r="AY28" s="426">
        <f>(AY22-AX22)/A2</f>
        <v>7.845000000000027</v>
      </c>
      <c r="AZ28" s="73"/>
      <c r="BA28" s="91">
        <f>(BA22-AZ22)/A2</f>
        <v>6.599999999999994</v>
      </c>
      <c r="BB28" s="213"/>
      <c r="BC28" s="426">
        <f>(C22-B22)/A2</f>
        <v>14.069999999999993</v>
      </c>
      <c r="BD28" s="73"/>
      <c r="BE28" s="91">
        <f>(BE22-BD22)/A2</f>
        <v>14.444999999999993</v>
      </c>
      <c r="BF28" s="213"/>
      <c r="BG28" s="426">
        <f>(BG22-BF22)/A2</f>
        <v>6.599999999999994</v>
      </c>
    </row>
    <row r="29" spans="1:59" ht="12.75">
      <c r="A29" s="24" t="s">
        <v>69</v>
      </c>
      <c r="B29" s="387"/>
      <c r="C29" s="159"/>
      <c r="D29" s="524">
        <f>B6</f>
        <v>25</v>
      </c>
      <c r="E29" s="519">
        <f>B6/A2</f>
        <v>12.5</v>
      </c>
      <c r="F29" s="455">
        <f>B6</f>
        <v>25</v>
      </c>
      <c r="G29" s="382">
        <f>B6/A2</f>
        <v>12.5</v>
      </c>
      <c r="H29" s="129">
        <f>B6</f>
        <v>25</v>
      </c>
      <c r="I29" s="446">
        <f>B6/A2</f>
        <v>12.5</v>
      </c>
      <c r="J29" s="440">
        <f>B6</f>
        <v>25</v>
      </c>
      <c r="K29" s="398">
        <f>B6/A2</f>
        <v>12.5</v>
      </c>
      <c r="L29" s="73"/>
      <c r="M29" s="91"/>
      <c r="N29" s="213"/>
      <c r="O29" s="426"/>
      <c r="P29" s="73">
        <f>B6</f>
        <v>25</v>
      </c>
      <c r="Q29" s="91">
        <f>B6/A2</f>
        <v>12.5</v>
      </c>
      <c r="R29" s="213">
        <f>B6</f>
        <v>25</v>
      </c>
      <c r="S29" s="426">
        <f>B6/A2</f>
        <v>12.5</v>
      </c>
      <c r="T29" s="73">
        <f>B6</f>
        <v>25</v>
      </c>
      <c r="U29" s="91">
        <f>B6/A2</f>
        <v>12.5</v>
      </c>
      <c r="V29" s="213">
        <f>B6</f>
        <v>25</v>
      </c>
      <c r="W29" s="415">
        <f>B6/A2</f>
        <v>12.5</v>
      </c>
      <c r="X29" s="73">
        <f>B6</f>
        <v>25</v>
      </c>
      <c r="Y29" s="91">
        <f>B6/A2</f>
        <v>12.5</v>
      </c>
      <c r="Z29" s="213">
        <f>B6</f>
        <v>25</v>
      </c>
      <c r="AA29" s="426">
        <f>B6/A2</f>
        <v>12.5</v>
      </c>
      <c r="AB29" s="73">
        <f>B6</f>
        <v>25</v>
      </c>
      <c r="AC29" s="91">
        <f>B6/A2</f>
        <v>12.5</v>
      </c>
      <c r="AD29" s="213">
        <f>B6</f>
        <v>25</v>
      </c>
      <c r="AE29" s="426">
        <f>B6/A2</f>
        <v>12.5</v>
      </c>
      <c r="AF29" s="73">
        <f>B6</f>
        <v>25</v>
      </c>
      <c r="AG29" s="107">
        <f>B6/A2</f>
        <v>12.5</v>
      </c>
      <c r="AH29" s="195">
        <f>B6</f>
        <v>25</v>
      </c>
      <c r="AI29" s="426">
        <f>B6/A2</f>
        <v>12.5</v>
      </c>
      <c r="AJ29" s="73">
        <f>B6</f>
        <v>25</v>
      </c>
      <c r="AK29" s="118">
        <f>D6/A2</f>
        <v>0</v>
      </c>
      <c r="AL29" s="213"/>
      <c r="AM29" s="426"/>
      <c r="AN29" s="467"/>
      <c r="AO29" s="466"/>
      <c r="AP29" s="213"/>
      <c r="AQ29" s="426"/>
      <c r="AR29" s="486">
        <f>B6</f>
        <v>25</v>
      </c>
      <c r="AS29" s="487">
        <f>B6/A2</f>
        <v>12.5</v>
      </c>
      <c r="AT29" s="486">
        <f>B6</f>
        <v>25</v>
      </c>
      <c r="AU29" s="497">
        <f>B6/A2</f>
        <v>12.5</v>
      </c>
      <c r="AV29" s="488"/>
      <c r="AW29" s="503"/>
      <c r="AX29" s="213">
        <f>B6</f>
        <v>25</v>
      </c>
      <c r="AY29" s="431">
        <f>B6/A2</f>
        <v>12.5</v>
      </c>
      <c r="AZ29" s="409"/>
      <c r="BA29" s="359"/>
      <c r="BB29" s="213">
        <f>B6</f>
        <v>25</v>
      </c>
      <c r="BC29" s="426">
        <f>B6/A2</f>
        <v>12.5</v>
      </c>
      <c r="BD29" s="73">
        <f>B6</f>
        <v>25</v>
      </c>
      <c r="BE29" s="485">
        <f>B6/A2</f>
        <v>12.5</v>
      </c>
      <c r="BF29" s="486"/>
      <c r="BG29" s="497"/>
    </row>
    <row r="30" spans="1:59" ht="12.75">
      <c r="A30" s="24" t="s">
        <v>29</v>
      </c>
      <c r="B30" s="387">
        <f>B7+IF(A4=0,-25,0)</f>
        <v>25</v>
      </c>
      <c r="C30" s="159">
        <f>B30/A2</f>
        <v>12.5</v>
      </c>
      <c r="D30" s="7">
        <f>B7</f>
        <v>25</v>
      </c>
      <c r="E30" s="446">
        <f>B7/A2</f>
        <v>12.5</v>
      </c>
      <c r="F30" s="455">
        <f>B7</f>
        <v>25</v>
      </c>
      <c r="G30" s="382">
        <f>B7/A2</f>
        <v>12.5</v>
      </c>
      <c r="H30" s="129">
        <f>B7</f>
        <v>25</v>
      </c>
      <c r="I30" s="446">
        <f>B7/A2</f>
        <v>12.5</v>
      </c>
      <c r="J30" s="440">
        <f>B7</f>
        <v>25</v>
      </c>
      <c r="K30" s="398">
        <f>B7/A2</f>
        <v>12.5</v>
      </c>
      <c r="L30" s="73"/>
      <c r="M30" s="91"/>
      <c r="N30" s="213"/>
      <c r="O30" s="426"/>
      <c r="P30" s="73">
        <f>B7</f>
        <v>25</v>
      </c>
      <c r="Q30" s="91">
        <f>B7/A2</f>
        <v>12.5</v>
      </c>
      <c r="R30" s="213">
        <f>B7</f>
        <v>25</v>
      </c>
      <c r="S30" s="426">
        <f>B7/A2</f>
        <v>12.5</v>
      </c>
      <c r="T30" s="73">
        <f>B7</f>
        <v>25</v>
      </c>
      <c r="U30" s="91">
        <f>B7/A2</f>
        <v>12.5</v>
      </c>
      <c r="V30" s="213">
        <f>B7</f>
        <v>25</v>
      </c>
      <c r="W30" s="415">
        <f>B7/A2</f>
        <v>12.5</v>
      </c>
      <c r="X30" s="73">
        <f>B7</f>
        <v>25</v>
      </c>
      <c r="Y30" s="91">
        <f>B7/A2</f>
        <v>12.5</v>
      </c>
      <c r="Z30" s="213">
        <f>B7</f>
        <v>25</v>
      </c>
      <c r="AA30" s="426">
        <f>B7/A2</f>
        <v>12.5</v>
      </c>
      <c r="AB30" s="73">
        <f>B7</f>
        <v>25</v>
      </c>
      <c r="AC30" s="91">
        <f>B7/A2</f>
        <v>12.5</v>
      </c>
      <c r="AD30" s="213">
        <f>B7</f>
        <v>25</v>
      </c>
      <c r="AE30" s="426">
        <f>B7/A2</f>
        <v>12.5</v>
      </c>
      <c r="AF30" s="73">
        <f>B7</f>
        <v>25</v>
      </c>
      <c r="AG30" s="107">
        <f>B7/A2</f>
        <v>12.5</v>
      </c>
      <c r="AH30" s="195">
        <f>B7</f>
        <v>25</v>
      </c>
      <c r="AI30" s="426">
        <f>B7/A2</f>
        <v>12.5</v>
      </c>
      <c r="AJ30" s="73">
        <f>B7</f>
        <v>25</v>
      </c>
      <c r="AK30" s="139">
        <f>B7/A2</f>
        <v>12.5</v>
      </c>
      <c r="AL30" s="213">
        <f>B7</f>
        <v>25</v>
      </c>
      <c r="AM30" s="426">
        <f>B7/A2</f>
        <v>12.5</v>
      </c>
      <c r="AN30" s="467"/>
      <c r="AO30" s="466"/>
      <c r="AP30" s="213"/>
      <c r="AQ30" s="426"/>
      <c r="AR30" s="486">
        <f>B7</f>
        <v>25</v>
      </c>
      <c r="AS30" s="487">
        <f>B7/A2</f>
        <v>12.5</v>
      </c>
      <c r="AT30" s="486">
        <f>B7</f>
        <v>25</v>
      </c>
      <c r="AU30" s="497">
        <f>B7/A2</f>
        <v>12.5</v>
      </c>
      <c r="AV30" s="488"/>
      <c r="AW30" s="503"/>
      <c r="AX30" s="213">
        <f>B7</f>
        <v>25</v>
      </c>
      <c r="AY30" s="431">
        <f>B7/A2</f>
        <v>12.5</v>
      </c>
      <c r="AZ30" s="409"/>
      <c r="BA30" s="359"/>
      <c r="BB30" s="213">
        <f>B7</f>
        <v>25</v>
      </c>
      <c r="BC30" s="426">
        <f>B7/A2</f>
        <v>12.5</v>
      </c>
      <c r="BD30" s="73">
        <f>B7</f>
        <v>25</v>
      </c>
      <c r="BE30" s="91">
        <f>B7/A2</f>
        <v>12.5</v>
      </c>
      <c r="BF30" s="486"/>
      <c r="BG30" s="487"/>
    </row>
    <row r="31" spans="1:59" ht="12.75">
      <c r="A31" s="24" t="s">
        <v>82</v>
      </c>
      <c r="B31" s="387"/>
      <c r="C31" s="159"/>
      <c r="D31" s="7"/>
      <c r="E31" s="446"/>
      <c r="F31" s="440"/>
      <c r="G31" s="175"/>
      <c r="H31" s="129"/>
      <c r="I31" s="446"/>
      <c r="J31" s="440"/>
      <c r="K31" s="398"/>
      <c r="L31" s="73"/>
      <c r="M31" s="91"/>
      <c r="N31" s="213"/>
      <c r="O31" s="426"/>
      <c r="P31" s="73"/>
      <c r="Q31" s="91"/>
      <c r="R31" s="213"/>
      <c r="S31" s="426"/>
      <c r="T31" s="73"/>
      <c r="U31" s="91"/>
      <c r="V31" s="213"/>
      <c r="W31" s="415"/>
      <c r="X31" s="73"/>
      <c r="Y31" s="91"/>
      <c r="Z31" s="213"/>
      <c r="AA31" s="426"/>
      <c r="AB31" s="73"/>
      <c r="AC31" s="91"/>
      <c r="AD31" s="488">
        <f>B8</f>
        <v>100</v>
      </c>
      <c r="AE31" s="487">
        <f>B8/A2</f>
        <v>50</v>
      </c>
      <c r="AF31" s="488">
        <f>B8</f>
        <v>100</v>
      </c>
      <c r="AG31" s="513">
        <f>B8/A2</f>
        <v>50</v>
      </c>
      <c r="AH31" s="514">
        <f>B8</f>
        <v>100</v>
      </c>
      <c r="AI31" s="487">
        <f>B8/A2</f>
        <v>50</v>
      </c>
      <c r="AJ31" s="486">
        <f>B8</f>
        <v>100</v>
      </c>
      <c r="AK31" s="512">
        <f>B8/A2</f>
        <v>50</v>
      </c>
      <c r="AL31" s="213"/>
      <c r="AM31" s="426"/>
      <c r="AN31" s="73"/>
      <c r="AO31" s="91"/>
      <c r="AP31" s="213"/>
      <c r="AQ31" s="426"/>
      <c r="AR31" s="73"/>
      <c r="AS31" s="91"/>
      <c r="AT31" s="213"/>
      <c r="AU31" s="426"/>
      <c r="AV31" s="73"/>
      <c r="AW31" s="91"/>
      <c r="AX31" s="213"/>
      <c r="AY31" s="426"/>
      <c r="AZ31" s="73"/>
      <c r="BA31" s="91"/>
      <c r="BB31" s="213"/>
      <c r="BC31" s="426"/>
      <c r="BD31" s="73"/>
      <c r="BE31" s="91"/>
      <c r="BF31" s="213"/>
      <c r="BG31" s="426"/>
    </row>
    <row r="32" spans="1:59" ht="12.75">
      <c r="A32" s="24" t="s">
        <v>31</v>
      </c>
      <c r="B32" s="387"/>
      <c r="C32" s="159"/>
      <c r="D32" s="7"/>
      <c r="E32" s="446"/>
      <c r="F32" s="440"/>
      <c r="G32" s="175"/>
      <c r="H32" s="129"/>
      <c r="I32" s="446"/>
      <c r="J32" s="440"/>
      <c r="K32" s="398"/>
      <c r="L32" s="73"/>
      <c r="M32" s="91"/>
      <c r="N32" s="213"/>
      <c r="O32" s="426"/>
      <c r="P32" s="73"/>
      <c r="Q32" s="91"/>
      <c r="R32" s="213"/>
      <c r="S32" s="426"/>
      <c r="T32" s="73"/>
      <c r="U32" s="91"/>
      <c r="V32" s="213"/>
      <c r="W32" s="415"/>
      <c r="X32" s="73"/>
      <c r="Y32" s="91"/>
      <c r="Z32" s="213"/>
      <c r="AA32" s="426"/>
      <c r="AB32" s="73"/>
      <c r="AC32" s="91"/>
      <c r="AD32" s="488">
        <f>B9</f>
        <v>12</v>
      </c>
      <c r="AE32" s="487">
        <f>B9/A2</f>
        <v>6</v>
      </c>
      <c r="AF32" s="488">
        <f>B9</f>
        <v>12</v>
      </c>
      <c r="AG32" s="513">
        <f>B9/A2</f>
        <v>6</v>
      </c>
      <c r="AH32" s="514">
        <f>B9</f>
        <v>12</v>
      </c>
      <c r="AI32" s="487">
        <f>B9/A2</f>
        <v>6</v>
      </c>
      <c r="AJ32" s="486">
        <f>B9</f>
        <v>12</v>
      </c>
      <c r="AK32" s="512">
        <f>B9/A2</f>
        <v>6</v>
      </c>
      <c r="AL32" s="213"/>
      <c r="AM32" s="426"/>
      <c r="AN32" s="73"/>
      <c r="AO32" s="91"/>
      <c r="AP32" s="213"/>
      <c r="AQ32" s="426"/>
      <c r="AR32" s="73"/>
      <c r="AS32" s="91"/>
      <c r="AT32" s="213"/>
      <c r="AU32" s="426"/>
      <c r="AV32" s="73"/>
      <c r="AW32" s="91"/>
      <c r="AX32" s="213"/>
      <c r="AY32" s="426"/>
      <c r="AZ32" s="73"/>
      <c r="BA32" s="91"/>
      <c r="BB32" s="213"/>
      <c r="BC32" s="426"/>
      <c r="BD32" s="73"/>
      <c r="BE32" s="91"/>
      <c r="BF32" s="213"/>
      <c r="BG32" s="426"/>
    </row>
    <row r="33" spans="1:59" ht="12.75">
      <c r="A33" s="24" t="s">
        <v>89</v>
      </c>
      <c r="B33" s="387"/>
      <c r="C33" s="159"/>
      <c r="D33" s="7"/>
      <c r="E33" s="446"/>
      <c r="F33" s="440"/>
      <c r="G33" s="175"/>
      <c r="H33" s="145">
        <f>C10</f>
        <v>100</v>
      </c>
      <c r="I33" s="451">
        <f>C10/A2</f>
        <v>50</v>
      </c>
      <c r="J33" s="522">
        <f>B10</f>
        <v>150</v>
      </c>
      <c r="K33" s="523">
        <f>B10/A2</f>
        <v>75</v>
      </c>
      <c r="L33" s="73"/>
      <c r="M33" s="91"/>
      <c r="N33" s="213"/>
      <c r="O33" s="426"/>
      <c r="P33" s="73"/>
      <c r="Q33" s="91"/>
      <c r="R33" s="213"/>
      <c r="S33" s="426"/>
      <c r="T33" s="73"/>
      <c r="U33" s="91"/>
      <c r="V33" s="213"/>
      <c r="W33" s="415"/>
      <c r="X33" s="73"/>
      <c r="Y33" s="91"/>
      <c r="Z33" s="213"/>
      <c r="AA33" s="426"/>
      <c r="AB33" s="73"/>
      <c r="AC33" s="91"/>
      <c r="AD33" s="213"/>
      <c r="AE33" s="426"/>
      <c r="AF33" s="73"/>
      <c r="AG33" s="107"/>
      <c r="AH33" s="195"/>
      <c r="AI33" s="426"/>
      <c r="AJ33" s="73"/>
      <c r="AK33" s="118"/>
      <c r="AL33" s="213"/>
      <c r="AM33" s="426"/>
      <c r="AN33" s="73"/>
      <c r="AO33" s="91"/>
      <c r="AP33" s="213"/>
      <c r="AQ33" s="426"/>
      <c r="AR33" s="73"/>
      <c r="AS33" s="91"/>
      <c r="AT33" s="213"/>
      <c r="AU33" s="426"/>
      <c r="AV33" s="73"/>
      <c r="AW33" s="91"/>
      <c r="AX33" s="213"/>
      <c r="AY33" s="426"/>
      <c r="AZ33" s="73"/>
      <c r="BA33" s="91"/>
      <c r="BB33" s="213"/>
      <c r="BC33" s="426"/>
      <c r="BD33" s="73"/>
      <c r="BE33" s="91"/>
      <c r="BF33" s="213"/>
      <c r="BG33" s="426"/>
    </row>
    <row r="34" spans="1:59" ht="12.75">
      <c r="A34" s="24" t="s">
        <v>42</v>
      </c>
      <c r="B34" s="387"/>
      <c r="C34" s="159"/>
      <c r="D34" s="7"/>
      <c r="E34" s="446"/>
      <c r="F34" s="440"/>
      <c r="G34" s="175"/>
      <c r="H34" s="129"/>
      <c r="I34" s="446"/>
      <c r="J34" s="440"/>
      <c r="K34" s="398"/>
      <c r="L34" s="73"/>
      <c r="M34" s="91"/>
      <c r="N34" s="213"/>
      <c r="O34" s="426"/>
      <c r="P34" s="73"/>
      <c r="Q34" s="91"/>
      <c r="R34" s="213"/>
      <c r="S34" s="426"/>
      <c r="T34" s="73"/>
      <c r="U34" s="91"/>
      <c r="V34" s="488">
        <f>B12</f>
        <v>50</v>
      </c>
      <c r="W34" s="517">
        <f>V34/A2</f>
        <v>25</v>
      </c>
      <c r="X34" s="73"/>
      <c r="Y34" s="91"/>
      <c r="Z34" s="213"/>
      <c r="AA34" s="426"/>
      <c r="AB34" s="73"/>
      <c r="AC34" s="91"/>
      <c r="AD34" s="213"/>
      <c r="AE34" s="426"/>
      <c r="AF34" s="73"/>
      <c r="AG34" s="107"/>
      <c r="AH34" s="195"/>
      <c r="AI34" s="426"/>
      <c r="AJ34" s="73"/>
      <c r="AK34" s="118"/>
      <c r="AL34" s="213"/>
      <c r="AM34" s="426"/>
      <c r="AN34" s="73"/>
      <c r="AO34" s="91"/>
      <c r="AP34" s="213"/>
      <c r="AQ34" s="426"/>
      <c r="AR34" s="73"/>
      <c r="AS34" s="91"/>
      <c r="AT34" s="213"/>
      <c r="AU34" s="426"/>
      <c r="AV34" s="73"/>
      <c r="AW34" s="91"/>
      <c r="AX34" s="213"/>
      <c r="AY34" s="426"/>
      <c r="AZ34" s="73"/>
      <c r="BA34" s="91"/>
      <c r="BB34" s="213"/>
      <c r="BC34" s="426"/>
      <c r="BD34" s="73"/>
      <c r="BE34" s="91"/>
      <c r="BF34" s="213"/>
      <c r="BG34" s="426"/>
    </row>
    <row r="35" spans="1:59" ht="12.75">
      <c r="A35" s="33" t="s">
        <v>64</v>
      </c>
      <c r="B35" s="391"/>
      <c r="C35" s="165"/>
      <c r="D35" s="10"/>
      <c r="E35" s="28"/>
      <c r="F35" s="216"/>
      <c r="G35" s="180"/>
      <c r="H35" s="141"/>
      <c r="I35" s="28"/>
      <c r="J35" s="216"/>
      <c r="K35" s="184"/>
      <c r="L35" s="78"/>
      <c r="M35" s="96"/>
      <c r="N35" s="216"/>
      <c r="O35" s="205"/>
      <c r="P35" s="78"/>
      <c r="Q35" s="96"/>
      <c r="R35" s="216"/>
      <c r="S35" s="205"/>
      <c r="T35" s="78"/>
      <c r="U35" s="96"/>
      <c r="V35" s="216"/>
      <c r="W35" s="473"/>
      <c r="X35" s="78"/>
      <c r="Y35" s="96"/>
      <c r="Z35" s="216"/>
      <c r="AA35" s="205"/>
      <c r="AB35" s="78"/>
      <c r="AC35" s="96"/>
      <c r="AD35" s="216"/>
      <c r="AE35" s="205"/>
      <c r="AF35" s="78"/>
      <c r="AG35" s="112"/>
      <c r="AH35" s="138"/>
      <c r="AI35" s="101"/>
      <c r="AJ35" s="504">
        <f>B15</f>
        <v>25</v>
      </c>
      <c r="AK35" s="509">
        <f>B15/A2</f>
        <v>12.5</v>
      </c>
      <c r="AL35" s="216"/>
      <c r="AM35" s="205"/>
      <c r="AN35" s="78"/>
      <c r="AO35" s="96"/>
      <c r="AP35" s="216"/>
      <c r="AQ35" s="205"/>
      <c r="AR35" s="78"/>
      <c r="AS35" s="96"/>
      <c r="AT35" s="216"/>
      <c r="AU35" s="205"/>
      <c r="AV35" s="78"/>
      <c r="AW35" s="96"/>
      <c r="AX35" s="216"/>
      <c r="AY35" s="205"/>
      <c r="AZ35" s="78"/>
      <c r="BA35" s="96"/>
      <c r="BB35" s="216"/>
      <c r="BC35" s="205"/>
      <c r="BD35" s="78"/>
      <c r="BE35" s="96"/>
      <c r="BF35" s="216"/>
      <c r="BG35" s="205"/>
    </row>
    <row r="36" spans="1:59" ht="12.75">
      <c r="A36" s="34" t="s">
        <v>126</v>
      </c>
      <c r="B36" s="391"/>
      <c r="C36" s="165"/>
      <c r="D36" s="8"/>
      <c r="E36" s="452"/>
      <c r="F36" s="216"/>
      <c r="G36" s="180"/>
      <c r="H36" s="134"/>
      <c r="I36" s="452"/>
      <c r="J36" s="216"/>
      <c r="K36" s="184"/>
      <c r="L36" s="78"/>
      <c r="M36" s="96"/>
      <c r="N36" s="216"/>
      <c r="O36" s="205"/>
      <c r="P36" s="78"/>
      <c r="Q36" s="96"/>
      <c r="R36" s="216"/>
      <c r="S36" s="205"/>
      <c r="T36" s="78"/>
      <c r="U36" s="96"/>
      <c r="V36" s="216"/>
      <c r="W36" s="420"/>
      <c r="X36" s="78"/>
      <c r="Y36" s="96"/>
      <c r="Z36" s="216"/>
      <c r="AA36" s="205"/>
      <c r="AB36" s="78"/>
      <c r="AC36" s="96"/>
      <c r="AD36" s="216"/>
      <c r="AE36" s="205"/>
      <c r="AF36" s="78"/>
      <c r="AG36" s="112"/>
      <c r="AH36" s="199"/>
      <c r="AI36" s="205"/>
      <c r="AJ36" s="78"/>
      <c r="AK36" s="123"/>
      <c r="AL36" s="216"/>
      <c r="AM36" s="205"/>
      <c r="AN36" s="78"/>
      <c r="AO36" s="96"/>
      <c r="AP36" s="504">
        <f>B13</f>
        <v>41</v>
      </c>
      <c r="AQ36" s="493">
        <f>B13/A2</f>
        <v>20.5</v>
      </c>
      <c r="AR36" s="504">
        <f>B13</f>
        <v>41</v>
      </c>
      <c r="AS36" s="493">
        <f>AR36/A2</f>
        <v>20.5</v>
      </c>
      <c r="AT36" s="216"/>
      <c r="AU36" s="205"/>
      <c r="AV36" s="78"/>
      <c r="AW36" s="96"/>
      <c r="AX36" s="216"/>
      <c r="AY36" s="205"/>
      <c r="AZ36" s="78"/>
      <c r="BA36" s="96"/>
      <c r="BB36" s="216"/>
      <c r="BC36" s="205"/>
      <c r="BD36" s="78"/>
      <c r="BE36" s="96"/>
      <c r="BF36" s="216"/>
      <c r="BG36" s="205"/>
    </row>
    <row r="37" spans="1:59" ht="12.75">
      <c r="A37" s="35" t="s">
        <v>80</v>
      </c>
      <c r="B37" s="392"/>
      <c r="C37" s="166"/>
      <c r="D37" s="30"/>
      <c r="E37" s="453"/>
      <c r="F37" s="217"/>
      <c r="G37" s="181"/>
      <c r="H37" s="135"/>
      <c r="I37" s="453"/>
      <c r="J37" s="217"/>
      <c r="K37" s="185"/>
      <c r="L37" s="520">
        <f>B16</f>
        <v>150</v>
      </c>
      <c r="M37" s="521">
        <f>B16/A2</f>
        <v>75</v>
      </c>
      <c r="N37" s="217"/>
      <c r="O37" s="208"/>
      <c r="P37" s="410"/>
      <c r="Q37" s="97"/>
      <c r="R37" s="217"/>
      <c r="S37" s="208"/>
      <c r="T37" s="410"/>
      <c r="U37" s="97"/>
      <c r="V37" s="217"/>
      <c r="W37" s="421"/>
      <c r="X37" s="410"/>
      <c r="Y37" s="97"/>
      <c r="Z37" s="217"/>
      <c r="AA37" s="208"/>
      <c r="AB37" s="410"/>
      <c r="AC37" s="97"/>
      <c r="AD37" s="217"/>
      <c r="AE37" s="208"/>
      <c r="AF37" s="410"/>
      <c r="AG37" s="113"/>
      <c r="AH37" s="200"/>
      <c r="AI37" s="208"/>
      <c r="AJ37" s="410"/>
      <c r="AK37" s="124"/>
      <c r="AL37" s="217"/>
      <c r="AM37" s="208"/>
      <c r="AN37" s="410"/>
      <c r="AO37" s="97"/>
      <c r="AP37" s="217"/>
      <c r="AQ37" s="208"/>
      <c r="AR37" s="410"/>
      <c r="AS37" s="97"/>
      <c r="AT37" s="217"/>
      <c r="AU37" s="208"/>
      <c r="AV37" s="410"/>
      <c r="AW37" s="97"/>
      <c r="AX37" s="217"/>
      <c r="AY37" s="208"/>
      <c r="AZ37" s="410"/>
      <c r="BA37" s="97"/>
      <c r="BB37" s="217"/>
      <c r="BC37" s="208"/>
      <c r="BD37" s="410"/>
      <c r="BE37" s="97"/>
      <c r="BF37" s="217"/>
      <c r="BG37" s="208"/>
    </row>
    <row r="38" spans="1:59" ht="13.5" thickBot="1">
      <c r="A38" s="39"/>
      <c r="B38" s="389"/>
      <c r="C38" s="167"/>
      <c r="D38" s="19"/>
      <c r="E38" s="448"/>
      <c r="F38" s="438"/>
      <c r="G38" s="177"/>
      <c r="H38" s="131"/>
      <c r="I38" s="448"/>
      <c r="J38" s="438"/>
      <c r="K38" s="186"/>
      <c r="L38" s="75"/>
      <c r="M38" s="93"/>
      <c r="N38" s="211"/>
      <c r="O38" s="427"/>
      <c r="P38" s="75"/>
      <c r="Q38" s="93"/>
      <c r="R38" s="211"/>
      <c r="S38" s="427"/>
      <c r="T38" s="75"/>
      <c r="U38" s="93"/>
      <c r="V38" s="211"/>
      <c r="W38" s="417"/>
      <c r="X38" s="75"/>
      <c r="Y38" s="93"/>
      <c r="Z38" s="211"/>
      <c r="AA38" s="427"/>
      <c r="AB38" s="75"/>
      <c r="AC38" s="93"/>
      <c r="AD38" s="211"/>
      <c r="AE38" s="427"/>
      <c r="AF38" s="75"/>
      <c r="AG38" s="109"/>
      <c r="AH38" s="196"/>
      <c r="AI38" s="427"/>
      <c r="AJ38" s="75"/>
      <c r="AK38" s="120"/>
      <c r="AL38" s="211"/>
      <c r="AM38" s="427"/>
      <c r="AN38" s="75"/>
      <c r="AO38" s="93"/>
      <c r="AP38" s="211"/>
      <c r="AQ38" s="427"/>
      <c r="AR38" s="75"/>
      <c r="AS38" s="93"/>
      <c r="AT38" s="211"/>
      <c r="AU38" s="427"/>
      <c r="AV38" s="75"/>
      <c r="AW38" s="93"/>
      <c r="AX38" s="211"/>
      <c r="AY38" s="427"/>
      <c r="AZ38" s="75"/>
      <c r="BA38" s="93"/>
      <c r="BB38" s="211"/>
      <c r="BC38" s="427"/>
      <c r="BD38" s="75"/>
      <c r="BE38" s="93"/>
      <c r="BF38" s="211"/>
      <c r="BG38" s="427"/>
    </row>
    <row r="39" spans="1:59" ht="13.5" thickBot="1">
      <c r="A39" s="42" t="s">
        <v>32</v>
      </c>
      <c r="B39" s="168">
        <f>A4*1.075</f>
        <v>473</v>
      </c>
      <c r="C39" s="168">
        <f>(A4*1.075)/A2</f>
        <v>236.5</v>
      </c>
      <c r="D39" s="43">
        <f>A4*1.075</f>
        <v>473</v>
      </c>
      <c r="E39" s="449">
        <f>(A4*1.075)/A2</f>
        <v>236.5</v>
      </c>
      <c r="F39" s="482">
        <f>A4*1.075</f>
        <v>473</v>
      </c>
      <c r="G39" s="384">
        <f>(A4*1.075)/A2</f>
        <v>236.5</v>
      </c>
      <c r="H39" s="142">
        <f>A4*1.075</f>
        <v>473</v>
      </c>
      <c r="I39" s="449">
        <f>(A4*1.075)/A2</f>
        <v>236.5</v>
      </c>
      <c r="J39" s="477">
        <f>A4*1.075</f>
        <v>473</v>
      </c>
      <c r="K39" s="187">
        <f>(A4*1.075)/A2</f>
        <v>236.5</v>
      </c>
      <c r="L39" s="79"/>
      <c r="M39" s="94"/>
      <c r="N39" s="212"/>
      <c r="O39" s="428"/>
      <c r="P39" s="79">
        <f>A4*1.075</f>
        <v>473</v>
      </c>
      <c r="Q39" s="94">
        <f>(A4*1.075)/A2</f>
        <v>236.5</v>
      </c>
      <c r="R39" s="212">
        <f>A4*1.075</f>
        <v>473</v>
      </c>
      <c r="S39" s="428">
        <f>(A4*1.075)/A2</f>
        <v>236.5</v>
      </c>
      <c r="T39" s="79">
        <f>A4*1.075</f>
        <v>473</v>
      </c>
      <c r="U39" s="94">
        <f>(A4*1.075)/A2</f>
        <v>236.5</v>
      </c>
      <c r="V39" s="472">
        <f>A4*1.075</f>
        <v>473</v>
      </c>
      <c r="W39" s="418">
        <f>(A4*1.075)/A2</f>
        <v>236.5</v>
      </c>
      <c r="X39" s="79">
        <f>A4*1.075</f>
        <v>473</v>
      </c>
      <c r="Y39" s="94">
        <f>(A4*1.075)/A2</f>
        <v>236.5</v>
      </c>
      <c r="Z39" s="472">
        <f>A4*1.075</f>
        <v>473</v>
      </c>
      <c r="AA39" s="428">
        <f>(A4*1.075)/A2</f>
        <v>236.5</v>
      </c>
      <c r="AB39" s="79">
        <f>A4*1.075</f>
        <v>473</v>
      </c>
      <c r="AC39" s="94">
        <f>(A4*1.075)/A2</f>
        <v>236.5</v>
      </c>
      <c r="AD39" s="212">
        <f>A4*1.075</f>
        <v>473</v>
      </c>
      <c r="AE39" s="428">
        <f>(A4*1.075)/A2</f>
        <v>236.5</v>
      </c>
      <c r="AF39" s="76">
        <f>A4*1.075</f>
        <v>473</v>
      </c>
      <c r="AG39" s="110">
        <f>(A4*1.075)/A2</f>
        <v>236.5</v>
      </c>
      <c r="AH39" s="197">
        <f>A4*1.075</f>
        <v>473</v>
      </c>
      <c r="AI39" s="428">
        <f>(A4*1.075)/A2</f>
        <v>236.5</v>
      </c>
      <c r="AJ39" s="76">
        <f>A4*1.075</f>
        <v>473</v>
      </c>
      <c r="AK39" s="121">
        <f>(A4*1.075)/A2</f>
        <v>236.5</v>
      </c>
      <c r="AL39" s="212">
        <f>A4*1.075</f>
        <v>473</v>
      </c>
      <c r="AM39" s="428">
        <f>(A4*1.075)/A2</f>
        <v>236.5</v>
      </c>
      <c r="AN39" s="76"/>
      <c r="AO39" s="94"/>
      <c r="AP39" s="212"/>
      <c r="AQ39" s="428"/>
      <c r="AR39" s="76">
        <f>A4*1.075</f>
        <v>473</v>
      </c>
      <c r="AS39" s="94">
        <f>(A4*1.075)/A2</f>
        <v>236.5</v>
      </c>
      <c r="AT39" s="461">
        <f>A4*1.075</f>
        <v>473</v>
      </c>
      <c r="AU39" s="459">
        <f>(A4*1.075)/A2</f>
        <v>236.5</v>
      </c>
      <c r="AV39" s="489">
        <v>0</v>
      </c>
      <c r="AW39" s="490">
        <v>0</v>
      </c>
      <c r="AX39" s="461">
        <f>A4*1.075</f>
        <v>473</v>
      </c>
      <c r="AY39" s="459">
        <f>(A4*1.075)/A2</f>
        <v>236.5</v>
      </c>
      <c r="AZ39" s="489">
        <v>0</v>
      </c>
      <c r="BA39" s="490">
        <v>0</v>
      </c>
      <c r="BB39" s="472">
        <f>A4*1.075</f>
        <v>473</v>
      </c>
      <c r="BC39" s="428">
        <f>(A4*1.075)/A2</f>
        <v>236.5</v>
      </c>
      <c r="BD39" s="79">
        <f>A4*1.075</f>
        <v>473</v>
      </c>
      <c r="BE39" s="94">
        <f>(A4*1.075)/A2</f>
        <v>236.5</v>
      </c>
      <c r="BF39" s="494"/>
      <c r="BG39" s="495"/>
    </row>
    <row r="40" spans="1:59" ht="12.75">
      <c r="A40" s="40" t="s">
        <v>127</v>
      </c>
      <c r="B40" s="390">
        <f aca="true" t="shared" si="5" ref="B40:G40">B39*0.1116</f>
        <v>52.7868</v>
      </c>
      <c r="C40" s="170">
        <f>C39*0.1116</f>
        <v>26.3934</v>
      </c>
      <c r="D40" s="5">
        <f>D39*0.1116</f>
        <v>52.7868</v>
      </c>
      <c r="E40" s="454">
        <f t="shared" si="5"/>
        <v>26.3934</v>
      </c>
      <c r="F40" s="526">
        <f t="shared" si="5"/>
        <v>52.7868</v>
      </c>
      <c r="G40" s="527">
        <f t="shared" si="5"/>
        <v>26.3934</v>
      </c>
      <c r="H40" s="133">
        <f>H39*0.1116</f>
        <v>52.7868</v>
      </c>
      <c r="I40" s="454">
        <f>I39*0.1116</f>
        <v>26.3934</v>
      </c>
      <c r="J40" s="442">
        <f>J39*0.1116</f>
        <v>52.7868</v>
      </c>
      <c r="K40" s="188">
        <f>K39*0.1116</f>
        <v>26.3934</v>
      </c>
      <c r="L40" s="77"/>
      <c r="M40" s="434"/>
      <c r="N40" s="210"/>
      <c r="O40" s="429"/>
      <c r="P40" s="77">
        <f aca="true" t="shared" si="6" ref="P40:AM40">P39*0.1116</f>
        <v>52.7868</v>
      </c>
      <c r="Q40" s="434">
        <f t="shared" si="6"/>
        <v>26.3934</v>
      </c>
      <c r="R40" s="210">
        <f t="shared" si="6"/>
        <v>52.7868</v>
      </c>
      <c r="S40" s="209">
        <f t="shared" si="6"/>
        <v>26.3934</v>
      </c>
      <c r="T40" s="77">
        <f t="shared" si="6"/>
        <v>52.7868</v>
      </c>
      <c r="U40" s="434">
        <f t="shared" si="6"/>
        <v>26.3934</v>
      </c>
      <c r="V40" s="210">
        <f t="shared" si="6"/>
        <v>52.7868</v>
      </c>
      <c r="W40" s="422">
        <f t="shared" si="6"/>
        <v>26.3934</v>
      </c>
      <c r="X40" s="77">
        <f t="shared" si="6"/>
        <v>52.7868</v>
      </c>
      <c r="Y40" s="434">
        <f t="shared" si="6"/>
        <v>26.3934</v>
      </c>
      <c r="Z40" s="210">
        <f t="shared" si="6"/>
        <v>52.7868</v>
      </c>
      <c r="AA40" s="209">
        <f t="shared" si="6"/>
        <v>26.3934</v>
      </c>
      <c r="AB40" s="77">
        <f t="shared" si="6"/>
        <v>52.7868</v>
      </c>
      <c r="AC40" s="434">
        <f t="shared" si="6"/>
        <v>26.3934</v>
      </c>
      <c r="AD40" s="210">
        <f t="shared" si="6"/>
        <v>52.7868</v>
      </c>
      <c r="AE40" s="209">
        <f t="shared" si="6"/>
        <v>26.3934</v>
      </c>
      <c r="AF40" s="77">
        <f t="shared" si="6"/>
        <v>52.7868</v>
      </c>
      <c r="AG40" s="114">
        <f t="shared" si="6"/>
        <v>26.3934</v>
      </c>
      <c r="AH40" s="194">
        <f t="shared" si="6"/>
        <v>52.7868</v>
      </c>
      <c r="AI40" s="209">
        <f t="shared" si="6"/>
        <v>26.3934</v>
      </c>
      <c r="AJ40" s="77">
        <f t="shared" si="6"/>
        <v>52.7868</v>
      </c>
      <c r="AK40" s="126">
        <f t="shared" si="6"/>
        <v>26.3934</v>
      </c>
      <c r="AL40" s="210">
        <f t="shared" si="6"/>
        <v>52.7868</v>
      </c>
      <c r="AM40" s="209">
        <f t="shared" si="6"/>
        <v>26.3934</v>
      </c>
      <c r="AN40" s="411"/>
      <c r="AO40" s="432"/>
      <c r="AP40" s="210"/>
      <c r="AQ40" s="435"/>
      <c r="AR40" s="77">
        <f aca="true" t="shared" si="7" ref="AR40:BC40">AR39*0.1116</f>
        <v>52.7868</v>
      </c>
      <c r="AS40" s="434">
        <f t="shared" si="7"/>
        <v>26.3934</v>
      </c>
      <c r="AT40" s="442">
        <f t="shared" si="7"/>
        <v>52.7868</v>
      </c>
      <c r="AU40" s="209">
        <f t="shared" si="7"/>
        <v>26.3934</v>
      </c>
      <c r="AV40" s="491">
        <f t="shared" si="7"/>
        <v>0</v>
      </c>
      <c r="AW40" s="492">
        <f t="shared" si="7"/>
        <v>0</v>
      </c>
      <c r="AX40" s="442">
        <f t="shared" si="7"/>
        <v>52.7868</v>
      </c>
      <c r="AY40" s="209">
        <f t="shared" si="7"/>
        <v>26.3934</v>
      </c>
      <c r="AZ40" s="491">
        <f t="shared" si="7"/>
        <v>0</v>
      </c>
      <c r="BA40" s="492">
        <f t="shared" si="7"/>
        <v>0</v>
      </c>
      <c r="BB40" s="210">
        <f t="shared" si="7"/>
        <v>52.7868</v>
      </c>
      <c r="BC40" s="209">
        <f t="shared" si="7"/>
        <v>26.3934</v>
      </c>
      <c r="BD40" s="77">
        <f>BD39*0.1116</f>
        <v>52.7868</v>
      </c>
      <c r="BE40" s="434">
        <f>BE39*0.1116</f>
        <v>26.3934</v>
      </c>
      <c r="BF40" s="496"/>
      <c r="BG40" s="492"/>
    </row>
    <row r="41" spans="1:59" ht="12.75">
      <c r="A41" s="24" t="s">
        <v>55</v>
      </c>
      <c r="B41" s="387">
        <f aca="true" t="shared" si="8" ref="B41:G41">B39*0.8884</f>
        <v>420.2132</v>
      </c>
      <c r="C41" s="165">
        <f t="shared" si="8"/>
        <v>210.1066</v>
      </c>
      <c r="D41" s="7">
        <f>B39*0.8884</f>
        <v>420.2132</v>
      </c>
      <c r="E41" s="452">
        <f t="shared" si="8"/>
        <v>210.1066</v>
      </c>
      <c r="F41" s="455">
        <f t="shared" si="8"/>
        <v>420.2132</v>
      </c>
      <c r="G41" s="383">
        <f t="shared" si="8"/>
        <v>210.1066</v>
      </c>
      <c r="H41" s="129">
        <f>H39*0.8884</f>
        <v>420.2132</v>
      </c>
      <c r="I41" s="452">
        <f>I39*0.8884</f>
        <v>210.1066</v>
      </c>
      <c r="J41" s="440">
        <f>J39*0.8884</f>
        <v>420.2132</v>
      </c>
      <c r="K41" s="184">
        <f>K39*0.8884</f>
        <v>210.1066</v>
      </c>
      <c r="L41" s="73"/>
      <c r="M41" s="96"/>
      <c r="N41" s="213"/>
      <c r="O41" s="426"/>
      <c r="P41" s="73">
        <f aca="true" t="shared" si="9" ref="P41:AE41">P39*0.8884</f>
        <v>420.2132</v>
      </c>
      <c r="Q41" s="96">
        <f t="shared" si="9"/>
        <v>210.1066</v>
      </c>
      <c r="R41" s="213">
        <f t="shared" si="9"/>
        <v>420.2132</v>
      </c>
      <c r="S41" s="205">
        <f t="shared" si="9"/>
        <v>210.1066</v>
      </c>
      <c r="T41" s="73">
        <f t="shared" si="9"/>
        <v>420.2132</v>
      </c>
      <c r="U41" s="96">
        <f t="shared" si="9"/>
        <v>210.1066</v>
      </c>
      <c r="V41" s="213">
        <f>V39*0.8884</f>
        <v>420.2132</v>
      </c>
      <c r="W41" s="420">
        <f>W39*0.8884</f>
        <v>210.1066</v>
      </c>
      <c r="X41" s="73">
        <f>X39*0.8884</f>
        <v>420.2132</v>
      </c>
      <c r="Y41" s="96">
        <f>Y39*0.8884</f>
        <v>210.1066</v>
      </c>
      <c r="Z41" s="213">
        <f t="shared" si="9"/>
        <v>420.2132</v>
      </c>
      <c r="AA41" s="205">
        <f t="shared" si="9"/>
        <v>210.1066</v>
      </c>
      <c r="AB41" s="73">
        <f t="shared" si="9"/>
        <v>420.2132</v>
      </c>
      <c r="AC41" s="96">
        <f t="shared" si="9"/>
        <v>210.1066</v>
      </c>
      <c r="AD41" s="213">
        <f t="shared" si="9"/>
        <v>420.2132</v>
      </c>
      <c r="AE41" s="205">
        <f t="shared" si="9"/>
        <v>210.1066</v>
      </c>
      <c r="AF41" s="73">
        <f>AF39*0.8884</f>
        <v>420.2132</v>
      </c>
      <c r="AG41" s="112">
        <f>AG39*0.8884</f>
        <v>210.1066</v>
      </c>
      <c r="AH41" s="195">
        <f>AF39*0.8884</f>
        <v>420.2132</v>
      </c>
      <c r="AI41" s="205">
        <f>AI39*0.8884</f>
        <v>210.1066</v>
      </c>
      <c r="AJ41" s="73">
        <f>AH39*0.8884</f>
        <v>420.2132</v>
      </c>
      <c r="AK41" s="123">
        <f>AK39*0.8884</f>
        <v>210.1066</v>
      </c>
      <c r="AL41" s="213">
        <f>AL39*0.8884</f>
        <v>420.2132</v>
      </c>
      <c r="AM41" s="205">
        <f>AM39*0.8884</f>
        <v>210.1066</v>
      </c>
      <c r="AN41" s="412"/>
      <c r="AO41" s="433"/>
      <c r="AP41" s="213"/>
      <c r="AQ41" s="436"/>
      <c r="AR41" s="73">
        <f aca="true" t="shared" si="10" ref="AR41:BC41">AR39*0.8884</f>
        <v>420.2132</v>
      </c>
      <c r="AS41" s="96">
        <f t="shared" si="10"/>
        <v>210.1066</v>
      </c>
      <c r="AT41" s="440">
        <f t="shared" si="10"/>
        <v>420.2132</v>
      </c>
      <c r="AU41" s="205">
        <f t="shared" si="10"/>
        <v>210.1066</v>
      </c>
      <c r="AV41" s="488">
        <f t="shared" si="10"/>
        <v>0</v>
      </c>
      <c r="AW41" s="493">
        <f t="shared" si="10"/>
        <v>0</v>
      </c>
      <c r="AX41" s="440">
        <f t="shared" si="10"/>
        <v>420.2132</v>
      </c>
      <c r="AY41" s="205">
        <f t="shared" si="10"/>
        <v>210.1066</v>
      </c>
      <c r="AZ41" s="488">
        <f t="shared" si="10"/>
        <v>0</v>
      </c>
      <c r="BA41" s="493">
        <f t="shared" si="10"/>
        <v>0</v>
      </c>
      <c r="BB41" s="213">
        <f t="shared" si="10"/>
        <v>420.2132</v>
      </c>
      <c r="BC41" s="205">
        <f t="shared" si="10"/>
        <v>210.1066</v>
      </c>
      <c r="BD41" s="73">
        <f>BD39*0.8884</f>
        <v>420.2132</v>
      </c>
      <c r="BE41" s="96">
        <f>BE39*0.8884</f>
        <v>210.1066</v>
      </c>
      <c r="BF41" s="486"/>
      <c r="BG41" s="493"/>
    </row>
    <row r="42" spans="1:59" ht="13.5" thickBot="1">
      <c r="A42" s="39"/>
      <c r="B42" s="389"/>
      <c r="C42" s="167"/>
      <c r="D42" s="19"/>
      <c r="E42" s="448"/>
      <c r="F42" s="438"/>
      <c r="G42" s="177"/>
      <c r="H42" s="131"/>
      <c r="I42" s="448"/>
      <c r="J42" s="438"/>
      <c r="K42" s="186"/>
      <c r="L42" s="75"/>
      <c r="M42" s="93"/>
      <c r="N42" s="211"/>
      <c r="O42" s="427"/>
      <c r="P42" s="75"/>
      <c r="Q42" s="93"/>
      <c r="R42" s="211"/>
      <c r="S42" s="427"/>
      <c r="T42" s="75"/>
      <c r="U42" s="93"/>
      <c r="V42" s="211"/>
      <c r="W42" s="417"/>
      <c r="X42" s="75"/>
      <c r="Y42" s="93"/>
      <c r="Z42" s="211"/>
      <c r="AA42" s="427"/>
      <c r="AB42" s="75"/>
      <c r="AC42" s="93"/>
      <c r="AD42" s="211"/>
      <c r="AE42" s="427"/>
      <c r="AF42" s="75"/>
      <c r="AG42" s="109"/>
      <c r="AH42" s="196"/>
      <c r="AI42" s="427"/>
      <c r="AJ42" s="75"/>
      <c r="AK42" s="120"/>
      <c r="AL42" s="211"/>
      <c r="AM42" s="427"/>
      <c r="AN42" s="75"/>
      <c r="AO42" s="93"/>
      <c r="AP42" s="211"/>
      <c r="AQ42" s="427"/>
      <c r="AR42" s="75"/>
      <c r="AS42" s="93"/>
      <c r="AT42" s="211"/>
      <c r="AU42" s="427"/>
      <c r="AV42" s="75"/>
      <c r="AW42" s="93"/>
      <c r="AX42" s="211"/>
      <c r="AY42" s="427"/>
      <c r="AZ42" s="75"/>
      <c r="BA42" s="93"/>
      <c r="BB42" s="211"/>
      <c r="BC42" s="427"/>
      <c r="BD42" s="75"/>
      <c r="BE42" s="93"/>
      <c r="BF42" s="211"/>
      <c r="BG42" s="427"/>
    </row>
    <row r="43" spans="1:59" ht="13.5" thickBot="1">
      <c r="A43" s="49" t="s">
        <v>18</v>
      </c>
      <c r="B43" s="358">
        <f>A4</f>
        <v>440</v>
      </c>
      <c r="C43" s="358">
        <f>A4/A2</f>
        <v>220</v>
      </c>
      <c r="D43" s="50">
        <f>A4</f>
        <v>440</v>
      </c>
      <c r="E43" s="480">
        <f>A4/A2</f>
        <v>220</v>
      </c>
      <c r="F43" s="462">
        <f>A4</f>
        <v>440</v>
      </c>
      <c r="G43" s="376">
        <f>A4/A2</f>
        <v>220</v>
      </c>
      <c r="H43" s="143">
        <f>A4</f>
        <v>440</v>
      </c>
      <c r="I43" s="480">
        <f>A4/A2</f>
        <v>220</v>
      </c>
      <c r="J43" s="462">
        <f>A4</f>
        <v>440</v>
      </c>
      <c r="K43" s="372">
        <f>A4/A2</f>
        <v>220</v>
      </c>
      <c r="L43" s="80"/>
      <c r="M43" s="103"/>
      <c r="N43" s="364"/>
      <c r="O43" s="465"/>
      <c r="P43" s="80">
        <f>A4</f>
        <v>440</v>
      </c>
      <c r="Q43" s="103">
        <f>A4/A2</f>
        <v>220</v>
      </c>
      <c r="R43" s="364">
        <f>A4</f>
        <v>440</v>
      </c>
      <c r="S43" s="465">
        <f>A4/A2</f>
        <v>220</v>
      </c>
      <c r="T43" s="80">
        <f>A4</f>
        <v>440</v>
      </c>
      <c r="U43" s="103">
        <f>A4/A2</f>
        <v>220</v>
      </c>
      <c r="V43" s="364">
        <f>A4</f>
        <v>440</v>
      </c>
      <c r="W43" s="474">
        <f>A4/A2</f>
        <v>220</v>
      </c>
      <c r="X43" s="80">
        <f>A4</f>
        <v>440</v>
      </c>
      <c r="Y43" s="103">
        <f>A4/A2</f>
        <v>220</v>
      </c>
      <c r="Z43" s="364">
        <f>A4</f>
        <v>440</v>
      </c>
      <c r="AA43" s="465">
        <f>A4/A2</f>
        <v>220</v>
      </c>
      <c r="AB43" s="80">
        <f>A4</f>
        <v>440</v>
      </c>
      <c r="AC43" s="103">
        <f>A4/A2</f>
        <v>220</v>
      </c>
      <c r="AD43" s="364">
        <f>A4</f>
        <v>440</v>
      </c>
      <c r="AE43" s="465">
        <f>A4/A2</f>
        <v>220</v>
      </c>
      <c r="AF43" s="80">
        <f>A4</f>
        <v>440</v>
      </c>
      <c r="AG43" s="137">
        <f>A4/A2</f>
        <v>220</v>
      </c>
      <c r="AH43" s="368">
        <f>A4</f>
        <v>440</v>
      </c>
      <c r="AI43" s="465">
        <f>A4/A2</f>
        <v>220</v>
      </c>
      <c r="AJ43" s="80">
        <f>A4</f>
        <v>440</v>
      </c>
      <c r="AK43" s="140">
        <f>A4/A2</f>
        <v>220</v>
      </c>
      <c r="AL43" s="364">
        <f>A4</f>
        <v>440</v>
      </c>
      <c r="AM43" s="465">
        <f>A4/A2</f>
        <v>220</v>
      </c>
      <c r="AN43" s="80">
        <f>A4</f>
        <v>440</v>
      </c>
      <c r="AO43" s="103">
        <f>A4/A2</f>
        <v>220</v>
      </c>
      <c r="AP43" s="364"/>
      <c r="AQ43" s="465"/>
      <c r="AR43" s="80">
        <f>A4</f>
        <v>440</v>
      </c>
      <c r="AS43" s="103">
        <f>A4/A2</f>
        <v>220</v>
      </c>
      <c r="AT43" s="462">
        <f>A4</f>
        <v>440</v>
      </c>
      <c r="AU43" s="460">
        <f>A4/A2</f>
        <v>220</v>
      </c>
      <c r="AV43" s="80">
        <f>A4</f>
        <v>440</v>
      </c>
      <c r="AW43" s="103">
        <f>A4/A2</f>
        <v>220</v>
      </c>
      <c r="AX43" s="462">
        <f>A4</f>
        <v>440</v>
      </c>
      <c r="AY43" s="460">
        <f>A4/A2</f>
        <v>220</v>
      </c>
      <c r="AZ43" s="80">
        <f>A4</f>
        <v>440</v>
      </c>
      <c r="BA43" s="456">
        <f>A4/A2</f>
        <v>220</v>
      </c>
      <c r="BB43" s="364">
        <f>A4</f>
        <v>440</v>
      </c>
      <c r="BC43" s="465">
        <f>A4/A2</f>
        <v>220</v>
      </c>
      <c r="BD43" s="80">
        <f>A4</f>
        <v>440</v>
      </c>
      <c r="BE43" s="456">
        <f>A4/A2</f>
        <v>220</v>
      </c>
      <c r="BF43" s="364">
        <f>A4</f>
        <v>440</v>
      </c>
      <c r="BG43" s="532">
        <f>A4/A2</f>
        <v>220</v>
      </c>
    </row>
    <row r="44" spans="1:59" ht="12.75">
      <c r="A44" s="48" t="s">
        <v>3</v>
      </c>
      <c r="B44" s="390"/>
      <c r="C44" s="169"/>
      <c r="D44" s="5"/>
      <c r="E44" s="450"/>
      <c r="F44" s="442"/>
      <c r="G44" s="174"/>
      <c r="H44" s="133"/>
      <c r="I44" s="450"/>
      <c r="J44" s="442"/>
      <c r="K44" s="189"/>
      <c r="L44" s="77"/>
      <c r="M44" s="95"/>
      <c r="N44" s="210"/>
      <c r="O44" s="429"/>
      <c r="P44" s="77"/>
      <c r="Q44" s="95"/>
      <c r="R44" s="210"/>
      <c r="S44" s="429"/>
      <c r="T44" s="77"/>
      <c r="U44" s="95"/>
      <c r="V44" s="210"/>
      <c r="W44" s="419"/>
      <c r="X44" s="77"/>
      <c r="Y44" s="95"/>
      <c r="Z44" s="210"/>
      <c r="AA44" s="429"/>
      <c r="AB44" s="77"/>
      <c r="AC44" s="95"/>
      <c r="AD44" s="210"/>
      <c r="AE44" s="429"/>
      <c r="AF44" s="77"/>
      <c r="AG44" s="111"/>
      <c r="AH44" s="194"/>
      <c r="AI44" s="429"/>
      <c r="AJ44" s="77"/>
      <c r="AK44" s="122"/>
      <c r="AL44" s="210"/>
      <c r="AM44" s="429"/>
      <c r="AN44" s="77"/>
      <c r="AO44" s="95"/>
      <c r="AP44" s="210"/>
      <c r="AQ44" s="429"/>
      <c r="AR44" s="77"/>
      <c r="AS44" s="95"/>
      <c r="AT44" s="210"/>
      <c r="AU44" s="429"/>
      <c r="AV44" s="77"/>
      <c r="AW44" s="95"/>
      <c r="AX44" s="210"/>
      <c r="AY44" s="429"/>
      <c r="AZ44" s="77"/>
      <c r="BA44" s="95"/>
      <c r="BB44" s="210"/>
      <c r="BC44" s="429"/>
      <c r="BD44" s="77"/>
      <c r="BE44" s="95"/>
      <c r="BF44" s="210"/>
      <c r="BG44" s="429"/>
    </row>
    <row r="45" spans="1:59" ht="12.75">
      <c r="A45" s="24" t="s">
        <v>0</v>
      </c>
      <c r="B45" s="387"/>
      <c r="C45" s="159"/>
      <c r="D45" s="7"/>
      <c r="E45" s="446"/>
      <c r="F45" s="440"/>
      <c r="G45" s="175"/>
      <c r="H45" s="129"/>
      <c r="I45" s="446"/>
      <c r="J45" s="440"/>
      <c r="K45" s="398"/>
      <c r="L45" s="73"/>
      <c r="M45" s="91"/>
      <c r="N45" s="488">
        <f>N22/4</f>
        <v>110</v>
      </c>
      <c r="O45" s="487">
        <f>(A4*0.25)/A2</f>
        <v>55</v>
      </c>
      <c r="P45" s="73"/>
      <c r="Q45" s="91"/>
      <c r="R45" s="486">
        <f>A4/3</f>
        <v>146.66666666666666</v>
      </c>
      <c r="S45" s="487">
        <f>(A4/3)/A2</f>
        <v>73.33333333333333</v>
      </c>
      <c r="T45" s="73"/>
      <c r="U45" s="91"/>
      <c r="V45" s="213"/>
      <c r="W45" s="415"/>
      <c r="X45" s="73"/>
      <c r="Y45" s="91"/>
      <c r="Z45" s="213"/>
      <c r="AA45" s="426"/>
      <c r="AB45" s="73"/>
      <c r="AC45" s="91"/>
      <c r="AD45" s="213"/>
      <c r="AE45" s="426"/>
      <c r="AF45" s="73"/>
      <c r="AG45" s="107"/>
      <c r="AH45" s="195"/>
      <c r="AI45" s="426"/>
      <c r="AJ45" s="73"/>
      <c r="AK45" s="118"/>
      <c r="AL45" s="213"/>
      <c r="AM45" s="426"/>
      <c r="AN45" s="73"/>
      <c r="AO45" s="91"/>
      <c r="AP45" s="213"/>
      <c r="AQ45" s="426"/>
      <c r="AR45" s="73"/>
      <c r="AS45" s="91"/>
      <c r="AT45" s="213"/>
      <c r="AU45" s="426"/>
      <c r="AV45" s="73"/>
      <c r="AW45" s="91"/>
      <c r="AX45" s="213"/>
      <c r="AY45" s="426"/>
      <c r="AZ45" s="73"/>
      <c r="BA45" s="91"/>
      <c r="BB45" s="213"/>
      <c r="BC45" s="426"/>
      <c r="BD45" s="73"/>
      <c r="BE45" s="91"/>
      <c r="BF45" s="213"/>
      <c r="BG45" s="426"/>
    </row>
    <row r="46" spans="1:59" ht="12.75">
      <c r="A46" s="25" t="s">
        <v>128</v>
      </c>
      <c r="B46" s="387">
        <f>A4</f>
        <v>440</v>
      </c>
      <c r="C46" s="159">
        <f>A4/A2</f>
        <v>220</v>
      </c>
      <c r="D46" s="7">
        <f>B43</f>
        <v>440</v>
      </c>
      <c r="E46" s="446">
        <f aca="true" t="shared" si="11" ref="E46:K46">E43</f>
        <v>220</v>
      </c>
      <c r="F46" s="440">
        <f t="shared" si="11"/>
        <v>440</v>
      </c>
      <c r="G46" s="175">
        <f t="shared" si="11"/>
        <v>220</v>
      </c>
      <c r="H46" s="129">
        <f t="shared" si="11"/>
        <v>440</v>
      </c>
      <c r="I46" s="446">
        <f t="shared" si="11"/>
        <v>220</v>
      </c>
      <c r="J46" s="440">
        <f t="shared" si="11"/>
        <v>440</v>
      </c>
      <c r="K46" s="398">
        <f t="shared" si="11"/>
        <v>220</v>
      </c>
      <c r="L46" s="73"/>
      <c r="M46" s="91"/>
      <c r="N46" s="488">
        <f>N22/2</f>
        <v>220</v>
      </c>
      <c r="O46" s="487">
        <f>(A4*0.5)/A2</f>
        <v>110</v>
      </c>
      <c r="P46" s="73"/>
      <c r="Q46" s="91"/>
      <c r="R46" s="486">
        <f>A4/3</f>
        <v>146.66666666666666</v>
      </c>
      <c r="S46" s="487">
        <f>(A4/3)/A2</f>
        <v>73.33333333333333</v>
      </c>
      <c r="T46" s="73"/>
      <c r="U46" s="91"/>
      <c r="V46" s="213">
        <f>V43*0.25</f>
        <v>110</v>
      </c>
      <c r="W46" s="415">
        <f>W43*0.25</f>
        <v>55</v>
      </c>
      <c r="X46" s="488">
        <f>X43*0.25</f>
        <v>110</v>
      </c>
      <c r="Y46" s="487">
        <f>Y43*0.25</f>
        <v>55</v>
      </c>
      <c r="Z46" s="213"/>
      <c r="AA46" s="426"/>
      <c r="AB46" s="488">
        <f>A4*0.25</f>
        <v>110</v>
      </c>
      <c r="AC46" s="487">
        <f>(A4*0.25)/A2</f>
        <v>55</v>
      </c>
      <c r="AD46" s="213">
        <f>A4</f>
        <v>440</v>
      </c>
      <c r="AE46" s="426">
        <f>A4/A2</f>
        <v>220</v>
      </c>
      <c r="AF46" s="73">
        <f>AF43-AF53</f>
        <v>340</v>
      </c>
      <c r="AG46" s="107">
        <f>AG43-AG53</f>
        <v>170</v>
      </c>
      <c r="AH46" s="195">
        <f>AH43-AF53</f>
        <v>340</v>
      </c>
      <c r="AI46" s="426">
        <f>AI43-AI53</f>
        <v>170</v>
      </c>
      <c r="AJ46" s="73">
        <f>AH43-AH53</f>
        <v>340</v>
      </c>
      <c r="AK46" s="118">
        <f>AK43-AK53</f>
        <v>170</v>
      </c>
      <c r="AL46" s="213">
        <f>AL43-AL53</f>
        <v>340</v>
      </c>
      <c r="AM46" s="426">
        <f>AM43-AM53</f>
        <v>170</v>
      </c>
      <c r="AN46" s="488">
        <f>A4</f>
        <v>440</v>
      </c>
      <c r="AO46" s="487">
        <f>A4/A2</f>
        <v>220</v>
      </c>
      <c r="AP46" s="213"/>
      <c r="AQ46" s="426"/>
      <c r="AR46" s="73">
        <f>A4</f>
        <v>440</v>
      </c>
      <c r="AS46" s="91">
        <f>A4/A2</f>
        <v>220</v>
      </c>
      <c r="AT46" s="213">
        <f>AT43</f>
        <v>440</v>
      </c>
      <c r="AU46" s="426">
        <f>AU43</f>
        <v>220</v>
      </c>
      <c r="AV46" s="73">
        <f>AV43</f>
        <v>440</v>
      </c>
      <c r="AW46" s="91">
        <f>AW43</f>
        <v>220</v>
      </c>
      <c r="AX46" s="486"/>
      <c r="AY46" s="487"/>
      <c r="AZ46" s="488">
        <f>A4</f>
        <v>440</v>
      </c>
      <c r="BA46" s="487">
        <f>A4/A2</f>
        <v>220</v>
      </c>
      <c r="BB46" s="488">
        <f>A4*0.25</f>
        <v>110</v>
      </c>
      <c r="BC46" s="487">
        <f>(A4*0.25)/A2</f>
        <v>55</v>
      </c>
      <c r="BD46" s="486">
        <f>BD43*0.1</f>
        <v>44</v>
      </c>
      <c r="BE46" s="487">
        <f>BE43*0.1</f>
        <v>22</v>
      </c>
      <c r="BF46" s="213">
        <f>BF43</f>
        <v>440</v>
      </c>
      <c r="BG46" s="426">
        <f>BG43</f>
        <v>220</v>
      </c>
    </row>
    <row r="47" spans="1:59" ht="12.75">
      <c r="A47" s="24" t="s">
        <v>1</v>
      </c>
      <c r="B47" s="387"/>
      <c r="C47" s="159"/>
      <c r="D47" s="7"/>
      <c r="E47" s="446"/>
      <c r="F47" s="440"/>
      <c r="G47" s="175"/>
      <c r="H47" s="129"/>
      <c r="I47" s="446"/>
      <c r="J47" s="440"/>
      <c r="K47" s="398"/>
      <c r="L47" s="73"/>
      <c r="M47" s="91"/>
      <c r="N47" s="488">
        <f>N22/4</f>
        <v>110</v>
      </c>
      <c r="O47" s="487">
        <f>(A4*0.25)/A2</f>
        <v>55</v>
      </c>
      <c r="P47" s="73"/>
      <c r="Q47" s="91"/>
      <c r="R47" s="213"/>
      <c r="S47" s="426"/>
      <c r="T47" s="73"/>
      <c r="U47" s="91"/>
      <c r="V47" s="213"/>
      <c r="W47" s="415"/>
      <c r="X47" s="73"/>
      <c r="Y47" s="91"/>
      <c r="Z47" s="213"/>
      <c r="AA47" s="426"/>
      <c r="AB47" s="73"/>
      <c r="AC47" s="91"/>
      <c r="AD47" s="213"/>
      <c r="AE47" s="426"/>
      <c r="AF47" s="73"/>
      <c r="AG47" s="107"/>
      <c r="AH47" s="195"/>
      <c r="AI47" s="426"/>
      <c r="AJ47" s="73"/>
      <c r="AK47" s="118"/>
      <c r="AL47" s="213"/>
      <c r="AM47" s="426"/>
      <c r="AN47" s="73"/>
      <c r="AO47" s="91"/>
      <c r="AP47" s="213"/>
      <c r="AQ47" s="426"/>
      <c r="AR47" s="73"/>
      <c r="AS47" s="91"/>
      <c r="AT47" s="213"/>
      <c r="AU47" s="426"/>
      <c r="AV47" s="73"/>
      <c r="AW47" s="91"/>
      <c r="AX47" s="213"/>
      <c r="AY47" s="426"/>
      <c r="AZ47" s="73"/>
      <c r="BA47" s="91"/>
      <c r="BB47" s="213"/>
      <c r="BC47" s="426"/>
      <c r="BD47" s="73"/>
      <c r="BE47" s="91"/>
      <c r="BF47" s="213"/>
      <c r="BG47" s="426"/>
    </row>
    <row r="48" spans="1:59" ht="12.75">
      <c r="A48" s="24" t="s">
        <v>2</v>
      </c>
      <c r="B48" s="387"/>
      <c r="C48" s="159"/>
      <c r="D48" s="7"/>
      <c r="E48" s="446"/>
      <c r="F48" s="440"/>
      <c r="G48" s="175"/>
      <c r="H48" s="129"/>
      <c r="I48" s="446"/>
      <c r="J48" s="440"/>
      <c r="K48" s="398"/>
      <c r="L48" s="73"/>
      <c r="M48" s="91"/>
      <c r="N48" s="213"/>
      <c r="O48" s="426"/>
      <c r="P48" s="488">
        <f>A4</f>
        <v>440</v>
      </c>
      <c r="Q48" s="487">
        <f>A4/A2</f>
        <v>220</v>
      </c>
      <c r="R48" s="213"/>
      <c r="S48" s="426"/>
      <c r="T48" s="73"/>
      <c r="U48" s="91"/>
      <c r="V48" s="213"/>
      <c r="W48" s="415"/>
      <c r="X48" s="73"/>
      <c r="Y48" s="91"/>
      <c r="Z48" s="213"/>
      <c r="AA48" s="426"/>
      <c r="AB48" s="73"/>
      <c r="AC48" s="91"/>
      <c r="AD48" s="213"/>
      <c r="AE48" s="426"/>
      <c r="AF48" s="73"/>
      <c r="AG48" s="107"/>
      <c r="AH48" s="195"/>
      <c r="AI48" s="426"/>
      <c r="AJ48" s="73"/>
      <c r="AK48" s="118"/>
      <c r="AL48" s="213"/>
      <c r="AM48" s="426"/>
      <c r="AN48" s="73"/>
      <c r="AO48" s="91"/>
      <c r="AP48" s="213"/>
      <c r="AQ48" s="426"/>
      <c r="AR48" s="73"/>
      <c r="AS48" s="91"/>
      <c r="AT48" s="213"/>
      <c r="AU48" s="426"/>
      <c r="AV48" s="73"/>
      <c r="AW48" s="91"/>
      <c r="AX48" s="213"/>
      <c r="AY48" s="426"/>
      <c r="AZ48" s="73"/>
      <c r="BA48" s="91"/>
      <c r="BB48" s="213"/>
      <c r="BC48" s="426"/>
      <c r="BD48" s="73"/>
      <c r="BE48" s="91"/>
      <c r="BF48" s="213"/>
      <c r="BG48" s="426"/>
    </row>
    <row r="49" spans="1:59" ht="12.75">
      <c r="A49" s="24" t="s">
        <v>104</v>
      </c>
      <c r="B49" s="387"/>
      <c r="C49" s="159"/>
      <c r="D49" s="7"/>
      <c r="E49" s="446"/>
      <c r="F49" s="440"/>
      <c r="G49" s="175"/>
      <c r="H49" s="129"/>
      <c r="I49" s="446"/>
      <c r="J49" s="440"/>
      <c r="K49" s="398"/>
      <c r="L49" s="73"/>
      <c r="M49" s="91"/>
      <c r="N49" s="213"/>
      <c r="O49" s="426"/>
      <c r="P49" s="73"/>
      <c r="Q49" s="91"/>
      <c r="R49" s="488">
        <f>A4/3</f>
        <v>146.66666666666666</v>
      </c>
      <c r="S49" s="487">
        <f>(A4/3)/A2</f>
        <v>73.33333333333333</v>
      </c>
      <c r="T49" s="73"/>
      <c r="U49" s="91"/>
      <c r="V49" s="213"/>
      <c r="W49" s="415"/>
      <c r="X49" s="73"/>
      <c r="Y49" s="91"/>
      <c r="Z49" s="213"/>
      <c r="AA49" s="426"/>
      <c r="AB49" s="73"/>
      <c r="AC49" s="91"/>
      <c r="AD49" s="213"/>
      <c r="AE49" s="426"/>
      <c r="AF49" s="73"/>
      <c r="AG49" s="107"/>
      <c r="AH49" s="195"/>
      <c r="AI49" s="426"/>
      <c r="AJ49" s="73"/>
      <c r="AK49" s="118"/>
      <c r="AL49" s="213"/>
      <c r="AM49" s="426"/>
      <c r="AN49" s="73"/>
      <c r="AO49" s="91"/>
      <c r="AP49" s="213"/>
      <c r="AQ49" s="426"/>
      <c r="AR49" s="73"/>
      <c r="AS49" s="91"/>
      <c r="AT49" s="213"/>
      <c r="AU49" s="426"/>
      <c r="AV49" s="73"/>
      <c r="AW49" s="91"/>
      <c r="AX49" s="213"/>
      <c r="AY49" s="426"/>
      <c r="AZ49" s="73"/>
      <c r="BA49" s="91"/>
      <c r="BB49" s="213"/>
      <c r="BC49" s="426"/>
      <c r="BD49" s="73"/>
      <c r="BE49" s="91"/>
      <c r="BF49" s="213"/>
      <c r="BG49" s="426"/>
    </row>
    <row r="50" spans="1:59" ht="12.75">
      <c r="A50" s="22" t="s">
        <v>13</v>
      </c>
      <c r="B50" s="387"/>
      <c r="C50" s="159"/>
      <c r="D50" s="7"/>
      <c r="E50" s="446"/>
      <c r="F50" s="440"/>
      <c r="G50" s="175"/>
      <c r="H50" s="129"/>
      <c r="I50" s="446"/>
      <c r="J50" s="440"/>
      <c r="K50" s="398"/>
      <c r="L50" s="73"/>
      <c r="M50" s="91"/>
      <c r="N50" s="213"/>
      <c r="O50" s="426"/>
      <c r="P50" s="73"/>
      <c r="Q50" s="91"/>
      <c r="R50" s="213"/>
      <c r="S50" s="426"/>
      <c r="T50" s="488">
        <f>A4</f>
        <v>440</v>
      </c>
      <c r="U50" s="487">
        <f>A4/A2</f>
        <v>220</v>
      </c>
      <c r="V50" s="488">
        <f>V43*0.75</f>
        <v>330</v>
      </c>
      <c r="W50" s="518">
        <f>W43*0.75</f>
        <v>165</v>
      </c>
      <c r="X50" s="488">
        <f>X43*0.75</f>
        <v>330</v>
      </c>
      <c r="Y50" s="487">
        <f>Y43*0.75</f>
        <v>165</v>
      </c>
      <c r="Z50" s="213"/>
      <c r="AA50" s="426"/>
      <c r="AB50" s="73"/>
      <c r="AC50" s="91"/>
      <c r="AD50" s="213"/>
      <c r="AE50" s="426"/>
      <c r="AF50" s="73"/>
      <c r="AG50" s="107"/>
      <c r="AH50" s="195"/>
      <c r="AI50" s="426"/>
      <c r="AJ50" s="73"/>
      <c r="AK50" s="118"/>
      <c r="AL50" s="213"/>
      <c r="AM50" s="426"/>
      <c r="AN50" s="73"/>
      <c r="AO50" s="91"/>
      <c r="AP50" s="213"/>
      <c r="AQ50" s="426"/>
      <c r="AR50" s="73"/>
      <c r="AS50" s="91"/>
      <c r="AT50" s="213"/>
      <c r="AU50" s="426"/>
      <c r="AV50" s="73"/>
      <c r="AW50" s="91"/>
      <c r="AX50" s="213"/>
      <c r="AY50" s="426"/>
      <c r="AZ50" s="73"/>
      <c r="BA50" s="91"/>
      <c r="BB50" s="213"/>
      <c r="BC50" s="426"/>
      <c r="BD50" s="73"/>
      <c r="BE50" s="91"/>
      <c r="BF50" s="213"/>
      <c r="BG50" s="426"/>
    </row>
    <row r="51" spans="1:59" ht="12.75">
      <c r="A51" s="22" t="s">
        <v>4</v>
      </c>
      <c r="B51" s="387"/>
      <c r="C51" s="159"/>
      <c r="D51" s="7"/>
      <c r="E51" s="446"/>
      <c r="F51" s="440"/>
      <c r="G51" s="175"/>
      <c r="H51" s="129"/>
      <c r="I51" s="446"/>
      <c r="J51" s="440"/>
      <c r="K51" s="398"/>
      <c r="L51" s="73"/>
      <c r="M51" s="91"/>
      <c r="N51" s="213"/>
      <c r="O51" s="426"/>
      <c r="P51" s="73"/>
      <c r="Q51" s="91"/>
      <c r="R51" s="213"/>
      <c r="S51" s="426"/>
      <c r="T51" s="73"/>
      <c r="U51" s="91"/>
      <c r="V51" s="213"/>
      <c r="W51" s="415"/>
      <c r="X51" s="73"/>
      <c r="Y51" s="91"/>
      <c r="Z51" s="409">
        <f>A4</f>
        <v>440</v>
      </c>
      <c r="AA51" s="430">
        <f>A4/A2</f>
        <v>220</v>
      </c>
      <c r="AB51" s="73"/>
      <c r="AC51" s="91"/>
      <c r="AD51" s="213"/>
      <c r="AE51" s="426"/>
      <c r="AF51" s="73"/>
      <c r="AG51" s="107"/>
      <c r="AH51" s="195"/>
      <c r="AI51" s="426"/>
      <c r="AJ51" s="73"/>
      <c r="AK51" s="118"/>
      <c r="AL51" s="213"/>
      <c r="AM51" s="426"/>
      <c r="AN51" s="73"/>
      <c r="AO51" s="91"/>
      <c r="AP51" s="213"/>
      <c r="AQ51" s="426"/>
      <c r="AR51" s="73"/>
      <c r="AS51" s="91"/>
      <c r="AT51" s="213"/>
      <c r="AU51" s="426"/>
      <c r="AV51" s="73"/>
      <c r="AW51" s="91"/>
      <c r="AX51" s="213"/>
      <c r="AY51" s="426"/>
      <c r="AZ51" s="73"/>
      <c r="BA51" s="91"/>
      <c r="BB51" s="213"/>
      <c r="BC51" s="426"/>
      <c r="BD51" s="73"/>
      <c r="BE51" s="91"/>
      <c r="BF51" s="213"/>
      <c r="BG51" s="426"/>
    </row>
    <row r="52" spans="1:59" ht="12.75">
      <c r="A52" s="22" t="s">
        <v>72</v>
      </c>
      <c r="B52" s="387"/>
      <c r="C52" s="159"/>
      <c r="D52" s="7"/>
      <c r="E52" s="446"/>
      <c r="F52" s="440"/>
      <c r="G52" s="175"/>
      <c r="H52" s="129"/>
      <c r="I52" s="446"/>
      <c r="J52" s="440"/>
      <c r="K52" s="398"/>
      <c r="L52" s="73"/>
      <c r="M52" s="91"/>
      <c r="N52" s="213"/>
      <c r="O52" s="426"/>
      <c r="P52" s="73"/>
      <c r="Q52" s="91"/>
      <c r="R52" s="213"/>
      <c r="S52" s="426"/>
      <c r="T52" s="73"/>
      <c r="U52" s="91"/>
      <c r="V52" s="213"/>
      <c r="W52" s="415"/>
      <c r="X52" s="73"/>
      <c r="Y52" s="91"/>
      <c r="Z52" s="213"/>
      <c r="AA52" s="426"/>
      <c r="AB52" s="488">
        <f>A4*0.75</f>
        <v>330</v>
      </c>
      <c r="AC52" s="487">
        <f>(A4*0.75)/A2</f>
        <v>165</v>
      </c>
      <c r="AD52" s="213"/>
      <c r="AE52" s="426"/>
      <c r="AF52" s="73"/>
      <c r="AG52" s="107"/>
      <c r="AH52" s="195"/>
      <c r="AI52" s="426"/>
      <c r="AJ52" s="73"/>
      <c r="AK52" s="118"/>
      <c r="AL52" s="213"/>
      <c r="AM52" s="426"/>
      <c r="AN52" s="73"/>
      <c r="AO52" s="91"/>
      <c r="AP52" s="213"/>
      <c r="AQ52" s="426"/>
      <c r="AR52" s="73"/>
      <c r="AS52" s="91"/>
      <c r="AT52" s="213"/>
      <c r="AU52" s="426"/>
      <c r="AV52" s="73"/>
      <c r="AW52" s="91"/>
      <c r="AX52" s="213"/>
      <c r="AY52" s="426"/>
      <c r="AZ52" s="73"/>
      <c r="BA52" s="91"/>
      <c r="BB52" s="488">
        <f>A4*0.75</f>
        <v>330</v>
      </c>
      <c r="BC52" s="487">
        <f>(A4*0.75)/A2</f>
        <v>165</v>
      </c>
      <c r="BD52" s="73"/>
      <c r="BE52" s="91"/>
      <c r="BF52" s="213"/>
      <c r="BG52" s="426"/>
    </row>
    <row r="53" spans="1:59" ht="12.75">
      <c r="A53" s="352" t="s">
        <v>43</v>
      </c>
      <c r="B53" s="389"/>
      <c r="C53" s="167"/>
      <c r="D53" s="19"/>
      <c r="E53" s="448"/>
      <c r="F53" s="438"/>
      <c r="G53" s="177"/>
      <c r="H53" s="131"/>
      <c r="I53" s="448"/>
      <c r="J53" s="440"/>
      <c r="K53" s="398"/>
      <c r="L53" s="75"/>
      <c r="M53" s="93"/>
      <c r="N53" s="211"/>
      <c r="O53" s="427"/>
      <c r="P53" s="75"/>
      <c r="Q53" s="93"/>
      <c r="R53" s="211"/>
      <c r="S53" s="427"/>
      <c r="T53" s="75"/>
      <c r="U53" s="93"/>
      <c r="V53" s="211"/>
      <c r="W53" s="417"/>
      <c r="X53" s="75"/>
      <c r="Y53" s="93"/>
      <c r="Z53" s="211"/>
      <c r="AA53" s="427"/>
      <c r="AB53" s="75"/>
      <c r="AC53" s="93"/>
      <c r="AD53" s="211"/>
      <c r="AE53" s="427"/>
      <c r="AF53" s="510">
        <f>IF(A4=0,0,100)</f>
        <v>100</v>
      </c>
      <c r="AG53" s="511">
        <f>AF53/A2</f>
        <v>50</v>
      </c>
      <c r="AH53" s="515">
        <f>IF(A4=0,0,100)</f>
        <v>100</v>
      </c>
      <c r="AI53" s="516">
        <f>AH53/A2</f>
        <v>50</v>
      </c>
      <c r="AJ53" s="510">
        <f>IF(A4=0,0,100)</f>
        <v>100</v>
      </c>
      <c r="AK53" s="511">
        <f>AJ53/A2</f>
        <v>50</v>
      </c>
      <c r="AL53" s="366">
        <f>IF(A4=0,0,100)</f>
        <v>100</v>
      </c>
      <c r="AM53" s="469">
        <f>AL53/A2</f>
        <v>50</v>
      </c>
      <c r="AN53" s="75"/>
      <c r="AO53" s="93"/>
      <c r="AP53" s="211"/>
      <c r="AQ53" s="427"/>
      <c r="AR53" s="75"/>
      <c r="AS53" s="93"/>
      <c r="AT53" s="211"/>
      <c r="AU53" s="427"/>
      <c r="AV53" s="75"/>
      <c r="AW53" s="93"/>
      <c r="AX53" s="211"/>
      <c r="AY53" s="427"/>
      <c r="AZ53" s="75"/>
      <c r="BA53" s="93"/>
      <c r="BB53" s="211"/>
      <c r="BC53" s="427"/>
      <c r="BD53" s="73"/>
      <c r="BE53" s="91"/>
      <c r="BF53" s="213"/>
      <c r="BG53" s="426"/>
    </row>
    <row r="54" spans="1:59" ht="12.75">
      <c r="A54" s="534" t="s">
        <v>131</v>
      </c>
      <c r="B54" s="389"/>
      <c r="C54" s="167"/>
      <c r="D54" s="19"/>
      <c r="E54" s="448"/>
      <c r="F54" s="438"/>
      <c r="G54" s="177"/>
      <c r="H54" s="131"/>
      <c r="I54" s="448"/>
      <c r="J54" s="440"/>
      <c r="K54" s="398"/>
      <c r="L54" s="75"/>
      <c r="M54" s="93"/>
      <c r="N54" s="211"/>
      <c r="O54" s="427"/>
      <c r="P54" s="75"/>
      <c r="Q54" s="93"/>
      <c r="R54" s="211"/>
      <c r="S54" s="427"/>
      <c r="T54" s="75"/>
      <c r="U54" s="93"/>
      <c r="V54" s="211"/>
      <c r="W54" s="417"/>
      <c r="X54" s="75"/>
      <c r="Y54" s="93"/>
      <c r="Z54" s="211"/>
      <c r="AA54" s="427"/>
      <c r="AB54" s="75"/>
      <c r="AC54" s="93"/>
      <c r="AD54" s="211"/>
      <c r="AE54" s="427"/>
      <c r="AF54" s="401"/>
      <c r="AG54" s="508"/>
      <c r="AH54" s="506"/>
      <c r="AI54" s="505"/>
      <c r="AJ54" s="401"/>
      <c r="AK54" s="508"/>
      <c r="AL54" s="506"/>
      <c r="AM54" s="505"/>
      <c r="AN54" s="75"/>
      <c r="AO54" s="93"/>
      <c r="AP54" s="211"/>
      <c r="AQ54" s="427"/>
      <c r="AR54" s="75"/>
      <c r="AS54" s="93"/>
      <c r="AT54" s="211"/>
      <c r="AU54" s="427"/>
      <c r="AV54" s="75"/>
      <c r="AW54" s="93"/>
      <c r="AX54" s="211"/>
      <c r="AY54" s="427"/>
      <c r="AZ54" s="75"/>
      <c r="BA54" s="93"/>
      <c r="BB54" s="211"/>
      <c r="BC54" s="427"/>
      <c r="BD54" s="486">
        <f>BD43*0.65</f>
        <v>286</v>
      </c>
      <c r="BE54" s="487">
        <f>BE43*0.65</f>
        <v>143</v>
      </c>
      <c r="BF54" s="213"/>
      <c r="BG54" s="426"/>
    </row>
    <row r="55" spans="1:59" ht="12.75">
      <c r="A55" s="534" t="s">
        <v>132</v>
      </c>
      <c r="B55" s="389"/>
      <c r="C55" s="167"/>
      <c r="D55" s="19"/>
      <c r="E55" s="448"/>
      <c r="F55" s="438"/>
      <c r="G55" s="177"/>
      <c r="H55" s="131"/>
      <c r="I55" s="448"/>
      <c r="J55" s="440"/>
      <c r="K55" s="398"/>
      <c r="L55" s="75"/>
      <c r="M55" s="93"/>
      <c r="N55" s="211"/>
      <c r="O55" s="427"/>
      <c r="P55" s="75"/>
      <c r="Q55" s="93"/>
      <c r="R55" s="211"/>
      <c r="S55" s="427"/>
      <c r="T55" s="75"/>
      <c r="U55" s="93"/>
      <c r="V55" s="211"/>
      <c r="W55" s="417"/>
      <c r="X55" s="75"/>
      <c r="Y55" s="93"/>
      <c r="Z55" s="211"/>
      <c r="AA55" s="427"/>
      <c r="AB55" s="75"/>
      <c r="AC55" s="93"/>
      <c r="AD55" s="211"/>
      <c r="AE55" s="427"/>
      <c r="AF55" s="401"/>
      <c r="AG55" s="508"/>
      <c r="AH55" s="506"/>
      <c r="AI55" s="505"/>
      <c r="AJ55" s="401"/>
      <c r="AK55" s="508"/>
      <c r="AL55" s="507"/>
      <c r="AM55" s="505"/>
      <c r="AN55" s="75"/>
      <c r="AO55" s="93"/>
      <c r="AP55" s="211"/>
      <c r="AQ55" s="427"/>
      <c r="AR55" s="75"/>
      <c r="AS55" s="93"/>
      <c r="AT55" s="211"/>
      <c r="AU55" s="427"/>
      <c r="AV55" s="75"/>
      <c r="AW55" s="93"/>
      <c r="AX55" s="211"/>
      <c r="AY55" s="427"/>
      <c r="AZ55" s="75"/>
      <c r="BA55" s="93"/>
      <c r="BB55" s="211"/>
      <c r="BC55" s="427"/>
      <c r="BD55" s="486">
        <f>BD43*0.25</f>
        <v>110</v>
      </c>
      <c r="BE55" s="487">
        <f>BE43*0.25</f>
        <v>55</v>
      </c>
      <c r="BF55" s="213"/>
      <c r="BG55" s="426"/>
    </row>
    <row r="56" spans="1:59" ht="13.5" thickBot="1">
      <c r="A56" s="399" t="s">
        <v>98</v>
      </c>
      <c r="B56" s="393"/>
      <c r="C56" s="377"/>
      <c r="D56" s="354"/>
      <c r="E56" s="481"/>
      <c r="F56" s="478"/>
      <c r="G56" s="378"/>
      <c r="H56" s="356"/>
      <c r="I56" s="481"/>
      <c r="J56" s="478"/>
      <c r="K56" s="378"/>
      <c r="L56" s="355"/>
      <c r="M56" s="457"/>
      <c r="N56" s="464"/>
      <c r="O56" s="463"/>
      <c r="P56" s="458"/>
      <c r="Q56" s="457"/>
      <c r="R56" s="464"/>
      <c r="S56" s="463"/>
      <c r="T56" s="458"/>
      <c r="U56" s="457"/>
      <c r="V56" s="464"/>
      <c r="W56" s="475"/>
      <c r="X56" s="458"/>
      <c r="Y56" s="457"/>
      <c r="Z56" s="464"/>
      <c r="AA56" s="463"/>
      <c r="AB56" s="458"/>
      <c r="AC56" s="457"/>
      <c r="AD56" s="464"/>
      <c r="AE56" s="463"/>
      <c r="AF56" s="471"/>
      <c r="AG56" s="367"/>
      <c r="AH56" s="365"/>
      <c r="AI56" s="470"/>
      <c r="AJ56" s="471"/>
      <c r="AK56" s="367"/>
      <c r="AL56" s="365"/>
      <c r="AM56" s="470"/>
      <c r="AN56" s="458"/>
      <c r="AO56" s="457"/>
      <c r="AP56" s="464"/>
      <c r="AQ56" s="463"/>
      <c r="AR56" s="458"/>
      <c r="AS56" s="457"/>
      <c r="AT56" s="464"/>
      <c r="AU56" s="463"/>
      <c r="AV56" s="458"/>
      <c r="AW56" s="457"/>
      <c r="AX56" s="501">
        <f>AX43</f>
        <v>440</v>
      </c>
      <c r="AY56" s="502">
        <f>AY43</f>
        <v>220</v>
      </c>
      <c r="AZ56" s="458"/>
      <c r="BA56" s="457"/>
      <c r="BB56" s="464"/>
      <c r="BC56" s="463"/>
      <c r="BD56" s="499"/>
      <c r="BE56" s="500"/>
      <c r="BF56" s="530"/>
      <c r="BG56" s="531"/>
    </row>
    <row r="57" spans="1:49" ht="12.75">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
      <c r="AU57" s="3"/>
      <c r="AV57" s="3"/>
      <c r="AW57" s="3"/>
    </row>
    <row r="58" spans="2:3" ht="12.75">
      <c r="B58" s="533" t="s">
        <v>129</v>
      </c>
      <c r="C58" s="533" t="s">
        <v>130</v>
      </c>
    </row>
    <row r="59" spans="1:3" ht="12.75">
      <c r="A59" s="149" t="s">
        <v>94</v>
      </c>
      <c r="B59" s="148">
        <v>100</v>
      </c>
      <c r="C59">
        <f>((B59-25)/207.5)*100</f>
        <v>36.144578313253014</v>
      </c>
    </row>
    <row r="61" spans="1:3" ht="12.75">
      <c r="A61" s="150" t="s">
        <v>95</v>
      </c>
      <c r="B61" s="148">
        <v>100</v>
      </c>
      <c r="C61">
        <f>((B61-50)/207.5)*100</f>
        <v>24.096385542168676</v>
      </c>
    </row>
  </sheetData>
  <sheetProtection/>
  <mergeCells count="38">
    <mergeCell ref="AF17:AG18"/>
    <mergeCell ref="AH17:AK17"/>
    <mergeCell ref="H18:I18"/>
    <mergeCell ref="J18:K18"/>
    <mergeCell ref="L18:M18"/>
    <mergeCell ref="AD18:AE18"/>
    <mergeCell ref="AH18:AI18"/>
    <mergeCell ref="AJ18:AK18"/>
    <mergeCell ref="AL18:AM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BD19:BE19"/>
    <mergeCell ref="BF19:BG19"/>
    <mergeCell ref="AR19:AS19"/>
    <mergeCell ref="AT19:AU19"/>
    <mergeCell ref="AV19:AW19"/>
    <mergeCell ref="AX19:AY19"/>
    <mergeCell ref="AZ19:BA19"/>
    <mergeCell ref="BB19:BC19"/>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2017-06-06T19:05:23Z</dcterms:modified>
  <cp:category/>
  <cp:version/>
  <cp:contentType/>
  <cp:contentStatus/>
</cp:coreProperties>
</file>